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120" yWindow="1905" windowWidth="15120" windowHeight="6210" firstSheet="10" activeTab="10"/>
  </bookViews>
  <sheets>
    <sheet name="01.12.2022 (2)" sheetId="64" r:id="rId1"/>
    <sheet name="01.11.2022" sheetId="63" state="hidden" r:id="rId2"/>
    <sheet name="01.10.2022" sheetId="62" state="hidden" r:id="rId3"/>
    <sheet name="план (2)" sheetId="61" state="hidden" r:id="rId4"/>
    <sheet name="план" sheetId="60" state="hidden" r:id="rId5"/>
    <sheet name="01.09.2022" sheetId="59" state="hidden" r:id="rId6"/>
    <sheet name="01.07.2022" sheetId="58" state="hidden" r:id="rId7"/>
    <sheet name="15.06.2022 " sheetId="57" state="hidden" r:id="rId8"/>
    <sheet name="01.05.2022" sheetId="56" state="hidden" r:id="rId9"/>
    <sheet name="01.04.2022" sheetId="55" state="hidden" r:id="rId10"/>
    <sheet name="01.01.2023" sheetId="65" r:id="rId11"/>
    <sheet name="01.04.2023" sheetId="66" state="hidden" r:id="rId12"/>
  </sheets>
  <definedNames>
    <definedName name="_xlnm.Print_Area" localSheetId="10">'01.01.2023'!$A$1:$N$39</definedName>
    <definedName name="_xlnm.Print_Area" localSheetId="9">'01.04.2022'!$A$1:$L$38</definedName>
    <definedName name="_xlnm.Print_Area" localSheetId="11">'01.04.2023'!$A$1:$L$38</definedName>
    <definedName name="_xlnm.Print_Area" localSheetId="8">'01.05.2022'!$A$1:$L$38</definedName>
    <definedName name="_xlnm.Print_Area" localSheetId="6">'01.07.2022'!$A$1:$M$38</definedName>
    <definedName name="_xlnm.Print_Area" localSheetId="5">'01.09.2022'!$A$1:$M$38</definedName>
    <definedName name="_xlnm.Print_Area" localSheetId="2">'01.10.2022'!$A$1:$M$38</definedName>
    <definedName name="_xlnm.Print_Area" localSheetId="1">'01.11.2022'!$A$1:$N$39</definedName>
    <definedName name="_xlnm.Print_Area" localSheetId="0">'01.12.2022 (2)'!$A$1:$N$39</definedName>
    <definedName name="_xlnm.Print_Area" localSheetId="7">'15.06.2022 '!$A$1:$M$38</definedName>
    <definedName name="_xlnm.Print_Area" localSheetId="4">план!$A$1:$Q$38</definedName>
    <definedName name="_xlnm.Print_Area" localSheetId="3">'план (2)'!$A$1:$Q$38</definedName>
  </definedNames>
  <calcPr calcId="145621"/>
</workbook>
</file>

<file path=xl/calcChain.xml><?xml version="1.0" encoding="utf-8"?>
<calcChain xmlns="http://schemas.openxmlformats.org/spreadsheetml/2006/main">
  <c r="G16" i="66"/>
  <c r="E16"/>
  <c r="G15"/>
  <c r="E15"/>
  <c r="G14"/>
  <c r="E14"/>
  <c r="G13"/>
  <c r="E13"/>
  <c r="G12"/>
  <c r="E12"/>
  <c r="G11"/>
  <c r="E11"/>
  <c r="G10"/>
  <c r="E10"/>
  <c r="K20" l="1"/>
  <c r="J37"/>
  <c r="J36"/>
  <c r="I36"/>
  <c r="J35"/>
  <c r="I35"/>
  <c r="J34"/>
  <c r="I34"/>
  <c r="J33"/>
  <c r="I33"/>
  <c r="L31"/>
  <c r="K31"/>
  <c r="L30"/>
  <c r="K30"/>
  <c r="L29"/>
  <c r="K29"/>
  <c r="G29"/>
  <c r="E29"/>
  <c r="L28"/>
  <c r="K28"/>
  <c r="G28"/>
  <c r="E28"/>
  <c r="L27"/>
  <c r="K27"/>
  <c r="L26"/>
  <c r="K26"/>
  <c r="G26"/>
  <c r="E26"/>
  <c r="L25"/>
  <c r="K25"/>
  <c r="G25"/>
  <c r="E25"/>
  <c r="L24"/>
  <c r="K24"/>
  <c r="G24"/>
  <c r="E24"/>
  <c r="L23"/>
  <c r="K23"/>
  <c r="G23"/>
  <c r="E23"/>
  <c r="L22"/>
  <c r="K22"/>
  <c r="G22"/>
  <c r="E22"/>
  <c r="N21"/>
  <c r="L21"/>
  <c r="K21"/>
  <c r="G21"/>
  <c r="E21"/>
  <c r="L20"/>
  <c r="I37"/>
  <c r="L19"/>
  <c r="K19"/>
  <c r="G19"/>
  <c r="E19"/>
  <c r="L18"/>
  <c r="K18"/>
  <c r="G18"/>
  <c r="E18"/>
  <c r="L17"/>
  <c r="L36" s="1"/>
  <c r="K17"/>
  <c r="K36" s="1"/>
  <c r="G17"/>
  <c r="E17"/>
  <c r="L16"/>
  <c r="K16"/>
  <c r="L15"/>
  <c r="K15"/>
  <c r="L14"/>
  <c r="K14"/>
  <c r="L13"/>
  <c r="K13"/>
  <c r="L12"/>
  <c r="K12"/>
  <c r="L11"/>
  <c r="K11"/>
  <c r="L10"/>
  <c r="K10"/>
  <c r="K35" s="1"/>
  <c r="L9"/>
  <c r="L34" s="1"/>
  <c r="K9"/>
  <c r="K34" s="1"/>
  <c r="G9"/>
  <c r="E9"/>
  <c r="L8"/>
  <c r="K8"/>
  <c r="G8"/>
  <c r="E8"/>
  <c r="L7"/>
  <c r="L33" s="1"/>
  <c r="K7"/>
  <c r="G7"/>
  <c r="G6" s="1"/>
  <c r="E7"/>
  <c r="J6"/>
  <c r="I6"/>
  <c r="F6"/>
  <c r="E6"/>
  <c r="L35" l="1"/>
  <c r="K37"/>
  <c r="L37"/>
  <c r="K6"/>
  <c r="I38"/>
  <c r="L6"/>
  <c r="K33"/>
  <c r="J38"/>
  <c r="L38"/>
  <c r="I6" i="65"/>
  <c r="J6"/>
  <c r="K6"/>
  <c r="N6"/>
  <c r="M7"/>
  <c r="K38" i="66" l="1"/>
  <c r="K26" i="65"/>
  <c r="K22"/>
  <c r="N37" l="1"/>
  <c r="K37"/>
  <c r="L37" s="1"/>
  <c r="J37"/>
  <c r="I37"/>
  <c r="P36"/>
  <c r="N36"/>
  <c r="J36"/>
  <c r="I36"/>
  <c r="N35"/>
  <c r="K35"/>
  <c r="J35"/>
  <c r="I35"/>
  <c r="N34"/>
  <c r="K34"/>
  <c r="J34"/>
  <c r="I34"/>
  <c r="M32"/>
  <c r="L32"/>
  <c r="M31"/>
  <c r="M30"/>
  <c r="N29"/>
  <c r="N38" s="1"/>
  <c r="N39" s="1"/>
  <c r="L29"/>
  <c r="J29"/>
  <c r="J38" s="1"/>
  <c r="G29"/>
  <c r="E29"/>
  <c r="M28"/>
  <c r="L28"/>
  <c r="G28"/>
  <c r="E28"/>
  <c r="M27"/>
  <c r="L27"/>
  <c r="M26"/>
  <c r="L26"/>
  <c r="K38"/>
  <c r="I26"/>
  <c r="I38" s="1"/>
  <c r="I39" s="1"/>
  <c r="G26"/>
  <c r="E26"/>
  <c r="M25"/>
  <c r="L25"/>
  <c r="G25"/>
  <c r="E25"/>
  <c r="K24"/>
  <c r="M24" s="1"/>
  <c r="G24"/>
  <c r="E24"/>
  <c r="M23"/>
  <c r="G23"/>
  <c r="E23"/>
  <c r="M22"/>
  <c r="G22"/>
  <c r="E22"/>
  <c r="M21"/>
  <c r="L21"/>
  <c r="G21"/>
  <c r="E21"/>
  <c r="M20"/>
  <c r="L20"/>
  <c r="G20"/>
  <c r="E20"/>
  <c r="M19"/>
  <c r="L19"/>
  <c r="G19"/>
  <c r="E19"/>
  <c r="M18"/>
  <c r="M37" s="1"/>
  <c r="L18"/>
  <c r="G18"/>
  <c r="E18"/>
  <c r="M17"/>
  <c r="L17"/>
  <c r="K36"/>
  <c r="L36" s="1"/>
  <c r="G17"/>
  <c r="E17"/>
  <c r="M16"/>
  <c r="L16"/>
  <c r="G16"/>
  <c r="E16"/>
  <c r="M15"/>
  <c r="L15"/>
  <c r="G15"/>
  <c r="E15"/>
  <c r="M14"/>
  <c r="L14"/>
  <c r="G14"/>
  <c r="E14"/>
  <c r="M13"/>
  <c r="L13"/>
  <c r="G13"/>
  <c r="E13"/>
  <c r="M12"/>
  <c r="L12"/>
  <c r="G12"/>
  <c r="E12"/>
  <c r="M11"/>
  <c r="L11"/>
  <c r="G11"/>
  <c r="E11"/>
  <c r="M10"/>
  <c r="M9"/>
  <c r="M35" s="1"/>
  <c r="L9"/>
  <c r="L35" s="1"/>
  <c r="G9"/>
  <c r="E9"/>
  <c r="M8"/>
  <c r="L8"/>
  <c r="G8"/>
  <c r="E8"/>
  <c r="M34"/>
  <c r="L7"/>
  <c r="G7"/>
  <c r="E7"/>
  <c r="G6"/>
  <c r="F6"/>
  <c r="E6"/>
  <c r="M6" l="1"/>
  <c r="L6"/>
  <c r="L34"/>
  <c r="J39"/>
  <c r="M36"/>
  <c r="K39"/>
  <c r="M29"/>
  <c r="M38" s="1"/>
  <c r="L22"/>
  <c r="L24"/>
  <c r="L31" i="64"/>
  <c r="M26"/>
  <c r="N6"/>
  <c r="N38"/>
  <c r="N29"/>
  <c r="L39" i="65" l="1"/>
  <c r="M39"/>
  <c r="L38"/>
  <c r="K17" i="64"/>
  <c r="J29"/>
  <c r="K26"/>
  <c r="J38"/>
  <c r="N37"/>
  <c r="L37"/>
  <c r="K37"/>
  <c r="J37"/>
  <c r="I37"/>
  <c r="N36"/>
  <c r="J36"/>
  <c r="I36"/>
  <c r="N35"/>
  <c r="K35"/>
  <c r="J35"/>
  <c r="I35"/>
  <c r="N34"/>
  <c r="K34"/>
  <c r="J34"/>
  <c r="I34"/>
  <c r="M32"/>
  <c r="L32"/>
  <c r="M31"/>
  <c r="M30"/>
  <c r="M29"/>
  <c r="L29"/>
  <c r="G29"/>
  <c r="E29"/>
  <c r="M28"/>
  <c r="L28"/>
  <c r="G28"/>
  <c r="E28"/>
  <c r="M27"/>
  <c r="L27"/>
  <c r="L26"/>
  <c r="K38"/>
  <c r="I26"/>
  <c r="I38" s="1"/>
  <c r="I39" s="1"/>
  <c r="G26"/>
  <c r="E26"/>
  <c r="M25"/>
  <c r="L25"/>
  <c r="G25"/>
  <c r="E25"/>
  <c r="L24"/>
  <c r="K24"/>
  <c r="M24" s="1"/>
  <c r="G24"/>
  <c r="E24"/>
  <c r="M23"/>
  <c r="L23"/>
  <c r="G23"/>
  <c r="E23"/>
  <c r="M22"/>
  <c r="K22"/>
  <c r="L22" s="1"/>
  <c r="G22"/>
  <c r="E22"/>
  <c r="M21"/>
  <c r="L21"/>
  <c r="G21"/>
  <c r="E21"/>
  <c r="M20"/>
  <c r="L20"/>
  <c r="G20"/>
  <c r="E20"/>
  <c r="M19"/>
  <c r="L19"/>
  <c r="G19"/>
  <c r="E19"/>
  <c r="M18"/>
  <c r="M37" s="1"/>
  <c r="L18"/>
  <c r="G18"/>
  <c r="E18"/>
  <c r="M17"/>
  <c r="L17"/>
  <c r="K36"/>
  <c r="L36" s="1"/>
  <c r="G17"/>
  <c r="E17"/>
  <c r="M16"/>
  <c r="L16"/>
  <c r="G16"/>
  <c r="E16"/>
  <c r="M15"/>
  <c r="L15"/>
  <c r="G15"/>
  <c r="E15"/>
  <c r="M14"/>
  <c r="L14"/>
  <c r="G14"/>
  <c r="E14"/>
  <c r="M13"/>
  <c r="L13"/>
  <c r="G13"/>
  <c r="E13"/>
  <c r="M12"/>
  <c r="L12"/>
  <c r="G12"/>
  <c r="E12"/>
  <c r="M11"/>
  <c r="L11"/>
  <c r="G11"/>
  <c r="E11"/>
  <c r="M10"/>
  <c r="L10"/>
  <c r="M9"/>
  <c r="L9"/>
  <c r="G9"/>
  <c r="E9"/>
  <c r="M8"/>
  <c r="L8"/>
  <c r="G8"/>
  <c r="E8"/>
  <c r="M7"/>
  <c r="L7"/>
  <c r="G7"/>
  <c r="E7"/>
  <c r="K6"/>
  <c r="J6"/>
  <c r="I6"/>
  <c r="G6"/>
  <c r="F6"/>
  <c r="E6"/>
  <c r="J39" l="1"/>
  <c r="L35"/>
  <c r="M35"/>
  <c r="P36"/>
  <c r="N39"/>
  <c r="M36"/>
  <c r="K39"/>
  <c r="L39"/>
  <c r="M34"/>
  <c r="L6"/>
  <c r="L34"/>
  <c r="M38"/>
  <c r="M39" s="1"/>
  <c r="L38"/>
  <c r="M6"/>
  <c r="K17" i="63"/>
  <c r="N34" l="1"/>
  <c r="J35"/>
  <c r="K35"/>
  <c r="L35"/>
  <c r="M35"/>
  <c r="N35"/>
  <c r="I35"/>
  <c r="N36"/>
  <c r="N37"/>
  <c r="N38"/>
  <c r="J38"/>
  <c r="K38"/>
  <c r="L38"/>
  <c r="M38"/>
  <c r="I38"/>
  <c r="L10"/>
  <c r="M10"/>
  <c r="N6"/>
  <c r="J6"/>
  <c r="K26"/>
  <c r="M26" s="1"/>
  <c r="K24"/>
  <c r="K22"/>
  <c r="M22" s="1"/>
  <c r="K37"/>
  <c r="L37" s="1"/>
  <c r="J37"/>
  <c r="I37"/>
  <c r="K36"/>
  <c r="J36"/>
  <c r="I36"/>
  <c r="K34"/>
  <c r="L34" s="1"/>
  <c r="J34"/>
  <c r="I34"/>
  <c r="M32"/>
  <c r="L32"/>
  <c r="M31"/>
  <c r="L31"/>
  <c r="M30"/>
  <c r="M29"/>
  <c r="L29"/>
  <c r="G29"/>
  <c r="E29"/>
  <c r="M28"/>
  <c r="L28"/>
  <c r="G28"/>
  <c r="E28"/>
  <c r="M27"/>
  <c r="L27"/>
  <c r="L26"/>
  <c r="I26"/>
  <c r="I39" s="1"/>
  <c r="G26"/>
  <c r="E26"/>
  <c r="M25"/>
  <c r="L25"/>
  <c r="G25"/>
  <c r="E25"/>
  <c r="M24"/>
  <c r="L24"/>
  <c r="G24"/>
  <c r="E24"/>
  <c r="M23"/>
  <c r="L23"/>
  <c r="G23"/>
  <c r="E23"/>
  <c r="L22"/>
  <c r="G22"/>
  <c r="E22"/>
  <c r="M21"/>
  <c r="L21"/>
  <c r="G21"/>
  <c r="E21"/>
  <c r="M20"/>
  <c r="L20"/>
  <c r="G20"/>
  <c r="E20"/>
  <c r="M19"/>
  <c r="L19"/>
  <c r="G19"/>
  <c r="E19"/>
  <c r="M18"/>
  <c r="M37" s="1"/>
  <c r="L18"/>
  <c r="G18"/>
  <c r="E18"/>
  <c r="M17"/>
  <c r="L17"/>
  <c r="G17"/>
  <c r="E17"/>
  <c r="M16"/>
  <c r="L16"/>
  <c r="G16"/>
  <c r="E16"/>
  <c r="M15"/>
  <c r="L15"/>
  <c r="G15"/>
  <c r="E15"/>
  <c r="M14"/>
  <c r="L14"/>
  <c r="G14"/>
  <c r="E14"/>
  <c r="M13"/>
  <c r="L13"/>
  <c r="G13"/>
  <c r="E13"/>
  <c r="M12"/>
  <c r="L12"/>
  <c r="G12"/>
  <c r="E12"/>
  <c r="M11"/>
  <c r="M36" s="1"/>
  <c r="L11"/>
  <c r="G11"/>
  <c r="E11"/>
  <c r="M9"/>
  <c r="L9"/>
  <c r="G9"/>
  <c r="E9"/>
  <c r="M8"/>
  <c r="L8"/>
  <c r="G8"/>
  <c r="E8"/>
  <c r="M7"/>
  <c r="L7"/>
  <c r="G7"/>
  <c r="G6" s="1"/>
  <c r="E7"/>
  <c r="I6"/>
  <c r="F6"/>
  <c r="E6"/>
  <c r="N39" l="1"/>
  <c r="K6"/>
  <c r="M6" s="1"/>
  <c r="L36"/>
  <c r="J39"/>
  <c r="M34"/>
  <c r="K39"/>
  <c r="L30" i="62"/>
  <c r="K36"/>
  <c r="L36" s="1"/>
  <c r="J36"/>
  <c r="I36"/>
  <c r="K35"/>
  <c r="L35" s="1"/>
  <c r="J35"/>
  <c r="I35"/>
  <c r="K34"/>
  <c r="L34" s="1"/>
  <c r="J34"/>
  <c r="I34"/>
  <c r="L33"/>
  <c r="K33"/>
  <c r="J33"/>
  <c r="I33"/>
  <c r="M32"/>
  <c r="L32"/>
  <c r="M31"/>
  <c r="L31"/>
  <c r="M30"/>
  <c r="M29"/>
  <c r="L29"/>
  <c r="G29"/>
  <c r="E29"/>
  <c r="M28"/>
  <c r="L28"/>
  <c r="G28"/>
  <c r="E28"/>
  <c r="M27"/>
  <c r="L27"/>
  <c r="M26"/>
  <c r="L26"/>
  <c r="K37"/>
  <c r="J37"/>
  <c r="J38" s="1"/>
  <c r="I26"/>
  <c r="I37" s="1"/>
  <c r="I38" s="1"/>
  <c r="G26"/>
  <c r="E26"/>
  <c r="M25"/>
  <c r="L25"/>
  <c r="G25"/>
  <c r="E25"/>
  <c r="L24"/>
  <c r="M24"/>
  <c r="G24"/>
  <c r="E24"/>
  <c r="M23"/>
  <c r="L23"/>
  <c r="G23"/>
  <c r="E23"/>
  <c r="M22"/>
  <c r="L22"/>
  <c r="K22"/>
  <c r="G22"/>
  <c r="E22"/>
  <c r="M21"/>
  <c r="L21"/>
  <c r="G21"/>
  <c r="E21"/>
  <c r="M20"/>
  <c r="L20"/>
  <c r="I20"/>
  <c r="M19"/>
  <c r="L19"/>
  <c r="G19"/>
  <c r="E19"/>
  <c r="M18"/>
  <c r="L18"/>
  <c r="G18"/>
  <c r="E18"/>
  <c r="M17"/>
  <c r="M36" s="1"/>
  <c r="L17"/>
  <c r="G17"/>
  <c r="E17"/>
  <c r="M16"/>
  <c r="L16"/>
  <c r="G16"/>
  <c r="E16"/>
  <c r="M15"/>
  <c r="L15"/>
  <c r="G15"/>
  <c r="E15"/>
  <c r="M14"/>
  <c r="L14"/>
  <c r="G14"/>
  <c r="E14"/>
  <c r="M13"/>
  <c r="L13"/>
  <c r="G13"/>
  <c r="E13"/>
  <c r="M12"/>
  <c r="L12"/>
  <c r="G12"/>
  <c r="E12"/>
  <c r="M11"/>
  <c r="L11"/>
  <c r="G11"/>
  <c r="E11"/>
  <c r="M10"/>
  <c r="L10"/>
  <c r="G10"/>
  <c r="E10"/>
  <c r="M9"/>
  <c r="M34" s="1"/>
  <c r="L9"/>
  <c r="G9"/>
  <c r="E9"/>
  <c r="M8"/>
  <c r="L8"/>
  <c r="G8"/>
  <c r="E8"/>
  <c r="M7"/>
  <c r="M33" s="1"/>
  <c r="L7"/>
  <c r="G7"/>
  <c r="E7"/>
  <c r="K6"/>
  <c r="J6"/>
  <c r="I6"/>
  <c r="G6"/>
  <c r="F6"/>
  <c r="E6"/>
  <c r="L6" i="63" l="1"/>
  <c r="L39"/>
  <c r="M39"/>
  <c r="M35" i="62"/>
  <c r="L6"/>
  <c r="K38"/>
  <c r="L38" s="1"/>
  <c r="L37"/>
  <c r="M37"/>
  <c r="M38" s="1"/>
  <c r="M6"/>
  <c r="L10" i="61"/>
  <c r="L9"/>
  <c r="L8"/>
  <c r="L7"/>
  <c r="P36" l="1"/>
  <c r="O36"/>
  <c r="N36"/>
  <c r="M36"/>
  <c r="P35"/>
  <c r="O35"/>
  <c r="N35"/>
  <c r="M35"/>
  <c r="O34"/>
  <c r="N34"/>
  <c r="P34" s="1"/>
  <c r="M34"/>
  <c r="O33"/>
  <c r="P33" s="1"/>
  <c r="N33"/>
  <c r="M33"/>
  <c r="Q32"/>
  <c r="P32"/>
  <c r="L32"/>
  <c r="Q31"/>
  <c r="P31"/>
  <c r="L31"/>
  <c r="Q30"/>
  <c r="P30"/>
  <c r="L30"/>
  <c r="Q29"/>
  <c r="P29"/>
  <c r="L29"/>
  <c r="G29"/>
  <c r="E29"/>
  <c r="Q28"/>
  <c r="P28"/>
  <c r="L28"/>
  <c r="G28"/>
  <c r="E28"/>
  <c r="Q27"/>
  <c r="P27"/>
  <c r="L27"/>
  <c r="Q26"/>
  <c r="O26"/>
  <c r="N26"/>
  <c r="N37" s="1"/>
  <c r="N38" s="1"/>
  <c r="M26"/>
  <c r="M37" s="1"/>
  <c r="M38" s="1"/>
  <c r="L26"/>
  <c r="G26"/>
  <c r="E26"/>
  <c r="Q25"/>
  <c r="P25"/>
  <c r="L25"/>
  <c r="G25"/>
  <c r="E25"/>
  <c r="O24"/>
  <c r="Q24" s="1"/>
  <c r="L24"/>
  <c r="G24"/>
  <c r="E24"/>
  <c r="Q23"/>
  <c r="P23"/>
  <c r="L23"/>
  <c r="G23"/>
  <c r="E23"/>
  <c r="Q22"/>
  <c r="P22"/>
  <c r="O22"/>
  <c r="L22"/>
  <c r="G22"/>
  <c r="E22"/>
  <c r="N21"/>
  <c r="Q21" s="1"/>
  <c r="L21"/>
  <c r="G21"/>
  <c r="E21"/>
  <c r="Q20"/>
  <c r="P20"/>
  <c r="M20"/>
  <c r="L20"/>
  <c r="Q19"/>
  <c r="P19"/>
  <c r="L19"/>
  <c r="G19"/>
  <c r="E19"/>
  <c r="Q18"/>
  <c r="P18"/>
  <c r="L18"/>
  <c r="G18"/>
  <c r="E18"/>
  <c r="Q17"/>
  <c r="Q36" s="1"/>
  <c r="P17"/>
  <c r="L17"/>
  <c r="G17"/>
  <c r="E17"/>
  <c r="Q16"/>
  <c r="P16"/>
  <c r="L16"/>
  <c r="G16"/>
  <c r="E16"/>
  <c r="Q15"/>
  <c r="P15"/>
  <c r="L15"/>
  <c r="G15"/>
  <c r="E15"/>
  <c r="Q14"/>
  <c r="P14"/>
  <c r="L14"/>
  <c r="G14"/>
  <c r="E14"/>
  <c r="Q13"/>
  <c r="P13"/>
  <c r="L13"/>
  <c r="G13"/>
  <c r="E13"/>
  <c r="Q12"/>
  <c r="P12"/>
  <c r="L12"/>
  <c r="G12"/>
  <c r="E12"/>
  <c r="Q11"/>
  <c r="P11"/>
  <c r="L11"/>
  <c r="G11"/>
  <c r="E11"/>
  <c r="Q10"/>
  <c r="Q35" s="1"/>
  <c r="P10"/>
  <c r="G10"/>
  <c r="E10"/>
  <c r="Q9"/>
  <c r="Q34" s="1"/>
  <c r="P9"/>
  <c r="G9"/>
  <c r="E9"/>
  <c r="Q8"/>
  <c r="P8"/>
  <c r="G8"/>
  <c r="E8"/>
  <c r="Q7"/>
  <c r="Q33" s="1"/>
  <c r="P7"/>
  <c r="G7"/>
  <c r="G6" s="1"/>
  <c r="E7"/>
  <c r="O6"/>
  <c r="P6" s="1"/>
  <c r="N6"/>
  <c r="Q6" s="1"/>
  <c r="K6"/>
  <c r="J6"/>
  <c r="I6"/>
  <c r="F6"/>
  <c r="E6"/>
  <c r="L8" i="60"/>
  <c r="L9"/>
  <c r="L10"/>
  <c r="L11"/>
  <c r="L12"/>
  <c r="L13"/>
  <c r="L14"/>
  <c r="L15"/>
  <c r="L16"/>
  <c r="L17"/>
  <c r="L18"/>
  <c r="L19"/>
  <c r="L20"/>
  <c r="L21"/>
  <c r="L22"/>
  <c r="L6" s="1"/>
  <c r="L23"/>
  <c r="L24"/>
  <c r="L25"/>
  <c r="L26"/>
  <c r="L27"/>
  <c r="L28"/>
  <c r="L29"/>
  <c r="L30"/>
  <c r="L31"/>
  <c r="L32"/>
  <c r="L7"/>
  <c r="L6" i="61" l="1"/>
  <c r="Q37"/>
  <c r="Q38" s="1"/>
  <c r="P21"/>
  <c r="O37"/>
  <c r="P24"/>
  <c r="M6"/>
  <c r="P26"/>
  <c r="I6" i="60"/>
  <c r="O6"/>
  <c r="Q6" s="1"/>
  <c r="Q7"/>
  <c r="M36"/>
  <c r="M35"/>
  <c r="M34"/>
  <c r="M33"/>
  <c r="M26"/>
  <c r="M37" s="1"/>
  <c r="M38" s="1"/>
  <c r="M20"/>
  <c r="M6" s="1"/>
  <c r="O38" i="61" l="1"/>
  <c r="P38" s="1"/>
  <c r="P37"/>
  <c r="P6" i="60"/>
  <c r="J6"/>
  <c r="K6"/>
  <c r="O36" l="1"/>
  <c r="N36"/>
  <c r="O35"/>
  <c r="P35" s="1"/>
  <c r="N35"/>
  <c r="O34"/>
  <c r="N34"/>
  <c r="O33"/>
  <c r="N33"/>
  <c r="Q32"/>
  <c r="P32"/>
  <c r="Q31"/>
  <c r="P31"/>
  <c r="Q30"/>
  <c r="P30"/>
  <c r="Q29"/>
  <c r="P29"/>
  <c r="G29"/>
  <c r="E29"/>
  <c r="Q28"/>
  <c r="P28"/>
  <c r="G28"/>
  <c r="E28"/>
  <c r="Q27"/>
  <c r="P27"/>
  <c r="O26"/>
  <c r="N26"/>
  <c r="N6" s="1"/>
  <c r="G26"/>
  <c r="E26"/>
  <c r="Q25"/>
  <c r="P25"/>
  <c r="G25"/>
  <c r="E25"/>
  <c r="O24"/>
  <c r="Q24" s="1"/>
  <c r="G24"/>
  <c r="E24"/>
  <c r="Q23"/>
  <c r="P23"/>
  <c r="G23"/>
  <c r="E23"/>
  <c r="O22"/>
  <c r="P22" s="1"/>
  <c r="G22"/>
  <c r="E22"/>
  <c r="N21"/>
  <c r="P21" s="1"/>
  <c r="G21"/>
  <c r="E21"/>
  <c r="Q20"/>
  <c r="P20"/>
  <c r="Q19"/>
  <c r="P19"/>
  <c r="G19"/>
  <c r="E19"/>
  <c r="Q18"/>
  <c r="P18"/>
  <c r="G18"/>
  <c r="E18"/>
  <c r="Q17"/>
  <c r="Q36" s="1"/>
  <c r="P17"/>
  <c r="G17"/>
  <c r="E17"/>
  <c r="Q16"/>
  <c r="P16"/>
  <c r="G16"/>
  <c r="E16"/>
  <c r="Q15"/>
  <c r="P15"/>
  <c r="G15"/>
  <c r="E15"/>
  <c r="Q14"/>
  <c r="P14"/>
  <c r="G14"/>
  <c r="E14"/>
  <c r="Q13"/>
  <c r="P13"/>
  <c r="G13"/>
  <c r="E13"/>
  <c r="Q12"/>
  <c r="P12"/>
  <c r="G12"/>
  <c r="E12"/>
  <c r="Q11"/>
  <c r="P11"/>
  <c r="G11"/>
  <c r="E11"/>
  <c r="Q10"/>
  <c r="Q35" s="1"/>
  <c r="P10"/>
  <c r="G10"/>
  <c r="E10"/>
  <c r="Q9"/>
  <c r="Q34" s="1"/>
  <c r="P9"/>
  <c r="G9"/>
  <c r="E9"/>
  <c r="Q8"/>
  <c r="P8"/>
  <c r="G8"/>
  <c r="E8"/>
  <c r="Q33"/>
  <c r="P7"/>
  <c r="G7"/>
  <c r="G6" s="1"/>
  <c r="E7"/>
  <c r="F6"/>
  <c r="E6"/>
  <c r="P36" l="1"/>
  <c r="P33"/>
  <c r="Q22"/>
  <c r="O37"/>
  <c r="O38" s="1"/>
  <c r="P26"/>
  <c r="P34"/>
  <c r="Q26"/>
  <c r="N37"/>
  <c r="N38" s="1"/>
  <c r="Q21"/>
  <c r="P24"/>
  <c r="M9" i="59"/>
  <c r="K26"/>
  <c r="K22"/>
  <c r="Q37" i="60" l="1"/>
  <c r="Q38" s="1"/>
  <c r="P38"/>
  <c r="P37"/>
  <c r="J21" i="59"/>
  <c r="K24"/>
  <c r="K36" l="1"/>
  <c r="L36" s="1"/>
  <c r="J36"/>
  <c r="I36"/>
  <c r="J35"/>
  <c r="I35"/>
  <c r="K34"/>
  <c r="L34" s="1"/>
  <c r="J34"/>
  <c r="I34"/>
  <c r="K33"/>
  <c r="L33" s="1"/>
  <c r="J33"/>
  <c r="I33"/>
  <c r="M32"/>
  <c r="L32"/>
  <c r="M31"/>
  <c r="L31"/>
  <c r="M30"/>
  <c r="L30"/>
  <c r="M29"/>
  <c r="L29"/>
  <c r="G29"/>
  <c r="E29"/>
  <c r="M28"/>
  <c r="L28"/>
  <c r="G28"/>
  <c r="E28"/>
  <c r="M27"/>
  <c r="L27"/>
  <c r="M26"/>
  <c r="L26"/>
  <c r="K37"/>
  <c r="J26"/>
  <c r="J37" s="1"/>
  <c r="I26"/>
  <c r="I37" s="1"/>
  <c r="I38" s="1"/>
  <c r="G26"/>
  <c r="E26"/>
  <c r="M25"/>
  <c r="L25"/>
  <c r="G25"/>
  <c r="E25"/>
  <c r="M24"/>
  <c r="L24"/>
  <c r="G24"/>
  <c r="E24"/>
  <c r="M23"/>
  <c r="L23"/>
  <c r="G23"/>
  <c r="E23"/>
  <c r="M22"/>
  <c r="G22"/>
  <c r="E22"/>
  <c r="M21"/>
  <c r="L21"/>
  <c r="G21"/>
  <c r="E21"/>
  <c r="M20"/>
  <c r="L20"/>
  <c r="I20"/>
  <c r="M19"/>
  <c r="L19"/>
  <c r="G19"/>
  <c r="E19"/>
  <c r="M18"/>
  <c r="L18"/>
  <c r="G18"/>
  <c r="E18"/>
  <c r="M17"/>
  <c r="M36" s="1"/>
  <c r="L17"/>
  <c r="G17"/>
  <c r="E17"/>
  <c r="M16"/>
  <c r="L16"/>
  <c r="G16"/>
  <c r="E16"/>
  <c r="M15"/>
  <c r="L15"/>
  <c r="G15"/>
  <c r="E15"/>
  <c r="M14"/>
  <c r="L14"/>
  <c r="G14"/>
  <c r="E14"/>
  <c r="M13"/>
  <c r="L13"/>
  <c r="G13"/>
  <c r="E13"/>
  <c r="M12"/>
  <c r="L12"/>
  <c r="G12"/>
  <c r="E12"/>
  <c r="M11"/>
  <c r="L11"/>
  <c r="G11"/>
  <c r="E11"/>
  <c r="M10"/>
  <c r="M35" s="1"/>
  <c r="L10"/>
  <c r="K35"/>
  <c r="G10"/>
  <c r="E10"/>
  <c r="M34"/>
  <c r="L9"/>
  <c r="G9"/>
  <c r="E9"/>
  <c r="M8"/>
  <c r="L8"/>
  <c r="G8"/>
  <c r="E8"/>
  <c r="M7"/>
  <c r="M33" s="1"/>
  <c r="L7"/>
  <c r="G7"/>
  <c r="G6" s="1"/>
  <c r="E7"/>
  <c r="K6"/>
  <c r="L6" s="1"/>
  <c r="J6"/>
  <c r="I6"/>
  <c r="F6"/>
  <c r="E6"/>
  <c r="J38" l="1"/>
  <c r="L35"/>
  <c r="M6"/>
  <c r="K38"/>
  <c r="L38" s="1"/>
  <c r="L37"/>
  <c r="M37"/>
  <c r="M38" s="1"/>
  <c r="L22"/>
  <c r="K10" i="58"/>
  <c r="K22" l="1"/>
  <c r="K37"/>
  <c r="L36"/>
  <c r="K36"/>
  <c r="J36"/>
  <c r="I36"/>
  <c r="J35"/>
  <c r="I35"/>
  <c r="K34"/>
  <c r="L34" s="1"/>
  <c r="J34"/>
  <c r="I34"/>
  <c r="K33"/>
  <c r="L33" s="1"/>
  <c r="J33"/>
  <c r="I33"/>
  <c r="M32"/>
  <c r="L32"/>
  <c r="M31"/>
  <c r="L31"/>
  <c r="M30"/>
  <c r="L30"/>
  <c r="M29"/>
  <c r="L29"/>
  <c r="G29"/>
  <c r="E29"/>
  <c r="M28"/>
  <c r="L28"/>
  <c r="G28"/>
  <c r="E28"/>
  <c r="M27"/>
  <c r="L27"/>
  <c r="M26"/>
  <c r="L26"/>
  <c r="K26"/>
  <c r="J26"/>
  <c r="J37" s="1"/>
  <c r="J38" s="1"/>
  <c r="I26"/>
  <c r="I37" s="1"/>
  <c r="I38" s="1"/>
  <c r="G26"/>
  <c r="E26"/>
  <c r="M25"/>
  <c r="L25"/>
  <c r="G25"/>
  <c r="E25"/>
  <c r="M24"/>
  <c r="L24"/>
  <c r="G24"/>
  <c r="E24"/>
  <c r="M23"/>
  <c r="L23"/>
  <c r="G23"/>
  <c r="E23"/>
  <c r="M22"/>
  <c r="L22"/>
  <c r="G22"/>
  <c r="E22"/>
  <c r="O21"/>
  <c r="M21"/>
  <c r="L21"/>
  <c r="G21"/>
  <c r="E21"/>
  <c r="M20"/>
  <c r="L20"/>
  <c r="I20"/>
  <c r="M19"/>
  <c r="L19"/>
  <c r="G19"/>
  <c r="E19"/>
  <c r="M18"/>
  <c r="L18"/>
  <c r="G18"/>
  <c r="E18"/>
  <c r="M17"/>
  <c r="M36" s="1"/>
  <c r="L17"/>
  <c r="G17"/>
  <c r="E17"/>
  <c r="M16"/>
  <c r="L16"/>
  <c r="G16"/>
  <c r="E16"/>
  <c r="M15"/>
  <c r="L15"/>
  <c r="G15"/>
  <c r="E15"/>
  <c r="M14"/>
  <c r="L14"/>
  <c r="G14"/>
  <c r="E14"/>
  <c r="M13"/>
  <c r="L13"/>
  <c r="G13"/>
  <c r="E13"/>
  <c r="L12"/>
  <c r="M12"/>
  <c r="G12"/>
  <c r="E12"/>
  <c r="M11"/>
  <c r="L11"/>
  <c r="G11"/>
  <c r="E11"/>
  <c r="M10"/>
  <c r="L10"/>
  <c r="K35"/>
  <c r="L35" s="1"/>
  <c r="G10"/>
  <c r="E10"/>
  <c r="M9"/>
  <c r="M34" s="1"/>
  <c r="L9"/>
  <c r="G9"/>
  <c r="E9"/>
  <c r="M8"/>
  <c r="L8"/>
  <c r="G8"/>
  <c r="E8"/>
  <c r="M7"/>
  <c r="M33" s="1"/>
  <c r="L7"/>
  <c r="G7"/>
  <c r="E7"/>
  <c r="J6"/>
  <c r="I6"/>
  <c r="G6"/>
  <c r="F6"/>
  <c r="E6"/>
  <c r="M37" l="1"/>
  <c r="M35"/>
  <c r="K38"/>
  <c r="L38" s="1"/>
  <c r="L37"/>
  <c r="K6"/>
  <c r="L6" s="1"/>
  <c r="J26" i="57"/>
  <c r="I26"/>
  <c r="M38" i="58" l="1"/>
  <c r="M6"/>
  <c r="J6" i="57"/>
  <c r="K12" l="1"/>
  <c r="L34" l="1"/>
  <c r="L36"/>
  <c r="L33"/>
  <c r="L32"/>
  <c r="M33"/>
  <c r="J33"/>
  <c r="J34"/>
  <c r="J35"/>
  <c r="J36"/>
  <c r="J37"/>
  <c r="J38" s="1"/>
  <c r="I33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7"/>
  <c r="K26"/>
  <c r="L26" s="1"/>
  <c r="L12"/>
  <c r="K10"/>
  <c r="L10" s="1"/>
  <c r="L8"/>
  <c r="L9"/>
  <c r="L11"/>
  <c r="L13"/>
  <c r="L14"/>
  <c r="L15"/>
  <c r="L16"/>
  <c r="L17"/>
  <c r="L18"/>
  <c r="L19"/>
  <c r="L20"/>
  <c r="L21"/>
  <c r="L22"/>
  <c r="L23"/>
  <c r="L24"/>
  <c r="L25"/>
  <c r="L27"/>
  <c r="L28"/>
  <c r="L29"/>
  <c r="L30"/>
  <c r="L31"/>
  <c r="L7"/>
  <c r="L37" l="1"/>
  <c r="K37"/>
  <c r="K36"/>
  <c r="I36"/>
  <c r="K35"/>
  <c r="L35" s="1"/>
  <c r="I35"/>
  <c r="K34"/>
  <c r="I34"/>
  <c r="K33"/>
  <c r="G29"/>
  <c r="E29"/>
  <c r="G28"/>
  <c r="E28"/>
  <c r="G26"/>
  <c r="E26"/>
  <c r="G25"/>
  <c r="E25"/>
  <c r="G24"/>
  <c r="E24"/>
  <c r="G23"/>
  <c r="E23"/>
  <c r="G22"/>
  <c r="E22"/>
  <c r="O21"/>
  <c r="G21"/>
  <c r="E21"/>
  <c r="I20"/>
  <c r="I37" s="1"/>
  <c r="I38" s="1"/>
  <c r="G19"/>
  <c r="E19"/>
  <c r="G18"/>
  <c r="E18"/>
  <c r="M36"/>
  <c r="G17"/>
  <c r="E17"/>
  <c r="G16"/>
  <c r="E16"/>
  <c r="G15"/>
  <c r="E15"/>
  <c r="G14"/>
  <c r="E14"/>
  <c r="G13"/>
  <c r="E13"/>
  <c r="G12"/>
  <c r="E12"/>
  <c r="G11"/>
  <c r="E11"/>
  <c r="G10"/>
  <c r="E10"/>
  <c r="M34"/>
  <c r="G9"/>
  <c r="E9"/>
  <c r="G8"/>
  <c r="E8"/>
  <c r="G7"/>
  <c r="G6" s="1"/>
  <c r="E7"/>
  <c r="K6"/>
  <c r="L6" s="1"/>
  <c r="I6"/>
  <c r="F6"/>
  <c r="E6"/>
  <c r="M37" l="1"/>
  <c r="M6"/>
  <c r="M35"/>
  <c r="M38" s="1"/>
  <c r="K38"/>
  <c r="L38" s="1"/>
  <c r="J37" i="56"/>
  <c r="J36"/>
  <c r="I36"/>
  <c r="J35"/>
  <c r="I35"/>
  <c r="J34"/>
  <c r="I34"/>
  <c r="J33"/>
  <c r="I33"/>
  <c r="L32"/>
  <c r="K32"/>
  <c r="L31"/>
  <c r="K31"/>
  <c r="L30"/>
  <c r="K30"/>
  <c r="L29"/>
  <c r="K29"/>
  <c r="G29"/>
  <c r="E29"/>
  <c r="L28"/>
  <c r="K28"/>
  <c r="G28"/>
  <c r="E28"/>
  <c r="L27"/>
  <c r="K27"/>
  <c r="L26"/>
  <c r="K26"/>
  <c r="G26"/>
  <c r="E26"/>
  <c r="L25"/>
  <c r="K25"/>
  <c r="G25"/>
  <c r="E25"/>
  <c r="L24"/>
  <c r="K24"/>
  <c r="G24"/>
  <c r="E24"/>
  <c r="L23"/>
  <c r="K23"/>
  <c r="G23"/>
  <c r="E23"/>
  <c r="L22"/>
  <c r="K22"/>
  <c r="G22"/>
  <c r="E22"/>
  <c r="N21"/>
  <c r="L21"/>
  <c r="K21"/>
  <c r="G21"/>
  <c r="E21"/>
  <c r="I20"/>
  <c r="L20" s="1"/>
  <c r="L19"/>
  <c r="K19"/>
  <c r="G19"/>
  <c r="E19"/>
  <c r="L18"/>
  <c r="K18"/>
  <c r="G18"/>
  <c r="E18"/>
  <c r="L17"/>
  <c r="L36" s="1"/>
  <c r="K17"/>
  <c r="K36" s="1"/>
  <c r="G17"/>
  <c r="E17"/>
  <c r="L16"/>
  <c r="K16"/>
  <c r="G16"/>
  <c r="E16"/>
  <c r="L15"/>
  <c r="K15"/>
  <c r="G15"/>
  <c r="E15"/>
  <c r="L14"/>
  <c r="K14"/>
  <c r="G14"/>
  <c r="E14"/>
  <c r="L13"/>
  <c r="K13"/>
  <c r="G13"/>
  <c r="E13"/>
  <c r="L12"/>
  <c r="K12"/>
  <c r="G12"/>
  <c r="E12"/>
  <c r="L11"/>
  <c r="K11"/>
  <c r="G11"/>
  <c r="E11"/>
  <c r="L10"/>
  <c r="K10"/>
  <c r="K35" s="1"/>
  <c r="G10"/>
  <c r="E10"/>
  <c r="L9"/>
  <c r="L34" s="1"/>
  <c r="K9"/>
  <c r="K34" s="1"/>
  <c r="G9"/>
  <c r="E9"/>
  <c r="L8"/>
  <c r="K8"/>
  <c r="G8"/>
  <c r="E8"/>
  <c r="L7"/>
  <c r="L33" s="1"/>
  <c r="K7"/>
  <c r="G7"/>
  <c r="E7"/>
  <c r="J6"/>
  <c r="K6" s="1"/>
  <c r="I6"/>
  <c r="G6"/>
  <c r="F6"/>
  <c r="E6"/>
  <c r="L35" l="1"/>
  <c r="L6"/>
  <c r="J38"/>
  <c r="K33"/>
  <c r="L37"/>
  <c r="L38" s="1"/>
  <c r="I37"/>
  <c r="I38" s="1"/>
  <c r="K20"/>
  <c r="K37" s="1"/>
  <c r="K38" s="1"/>
  <c r="J33" i="55"/>
  <c r="J34"/>
  <c r="K34"/>
  <c r="J35"/>
  <c r="J36"/>
  <c r="J37"/>
  <c r="I37"/>
  <c r="I6" l="1"/>
  <c r="K32"/>
  <c r="L32"/>
  <c r="K31"/>
  <c r="L31"/>
  <c r="J6"/>
  <c r="K7"/>
  <c r="K8"/>
  <c r="K33" s="1"/>
  <c r="L8"/>
  <c r="K9"/>
  <c r="L9"/>
  <c r="K10"/>
  <c r="L10"/>
  <c r="K11"/>
  <c r="L11"/>
  <c r="K12"/>
  <c r="L12"/>
  <c r="K13"/>
  <c r="L13"/>
  <c r="K14"/>
  <c r="L14"/>
  <c r="K15"/>
  <c r="L15"/>
  <c r="K16"/>
  <c r="L16"/>
  <c r="K17"/>
  <c r="K36" s="1"/>
  <c r="L17"/>
  <c r="K18"/>
  <c r="L18"/>
  <c r="K19"/>
  <c r="L19"/>
  <c r="K20"/>
  <c r="L20"/>
  <c r="K21"/>
  <c r="L21"/>
  <c r="K22"/>
  <c r="L22"/>
  <c r="K23"/>
  <c r="L23"/>
  <c r="K24"/>
  <c r="K37" s="1"/>
  <c r="L24"/>
  <c r="K25"/>
  <c r="L25"/>
  <c r="K26"/>
  <c r="L26"/>
  <c r="K27"/>
  <c r="L27"/>
  <c r="K28"/>
  <c r="L28"/>
  <c r="K29"/>
  <c r="L29"/>
  <c r="K30"/>
  <c r="L30"/>
  <c r="L7"/>
  <c r="K35" l="1"/>
  <c r="N21"/>
  <c r="K38" l="1"/>
  <c r="I36"/>
  <c r="I35"/>
  <c r="I38" s="1"/>
  <c r="I34"/>
  <c r="I33"/>
  <c r="G29"/>
  <c r="E29"/>
  <c r="G28"/>
  <c r="E28"/>
  <c r="G26"/>
  <c r="E26"/>
  <c r="G25"/>
  <c r="E25"/>
  <c r="G24"/>
  <c r="E24"/>
  <c r="G23"/>
  <c r="E23"/>
  <c r="G22"/>
  <c r="E22"/>
  <c r="G21"/>
  <c r="E21"/>
  <c r="I20"/>
  <c r="G19"/>
  <c r="E19"/>
  <c r="G18"/>
  <c r="E18"/>
  <c r="L36"/>
  <c r="G17"/>
  <c r="E17"/>
  <c r="G16"/>
  <c r="E16"/>
  <c r="G15"/>
  <c r="E15"/>
  <c r="G14"/>
  <c r="E14"/>
  <c r="G13"/>
  <c r="E13"/>
  <c r="G12"/>
  <c r="E12"/>
  <c r="G11"/>
  <c r="E11"/>
  <c r="G10"/>
  <c r="E10"/>
  <c r="L34"/>
  <c r="G9"/>
  <c r="E9"/>
  <c r="G8"/>
  <c r="E8"/>
  <c r="L33"/>
  <c r="G7"/>
  <c r="G6" s="1"/>
  <c r="E7"/>
  <c r="F6"/>
  <c r="E6"/>
  <c r="K6" l="1"/>
  <c r="L6"/>
  <c r="L35"/>
  <c r="L37"/>
  <c r="L38" l="1"/>
  <c r="J38"/>
</calcChain>
</file>

<file path=xl/sharedStrings.xml><?xml version="1.0" encoding="utf-8"?>
<sst xmlns="http://schemas.openxmlformats.org/spreadsheetml/2006/main" count="1527" uniqueCount="96">
  <si>
    <t>№ п/п</t>
  </si>
  <si>
    <t>Подпрограмма "Отдых и оздоровление детей"</t>
  </si>
  <si>
    <t>Наименование программ</t>
  </si>
  <si>
    <t xml:space="preserve">всего </t>
  </si>
  <si>
    <t>Подпрограмма "Безопасность образовательных учреждений"</t>
  </si>
  <si>
    <t>Подпрограмма "Развитие организация питания дошкольных учреждений и воспитаников образовательных учреждений Сут-Хольского кожууна"</t>
  </si>
  <si>
    <t>Утвержденный план на 2017г</t>
  </si>
  <si>
    <t>откл (+/-)</t>
  </si>
  <si>
    <t xml:space="preserve">Источник ресурсного обеспечения </t>
  </si>
  <si>
    <t>Оценка расходов, в %</t>
  </si>
  <si>
    <t>Программа "Развитие территориального общественного самоуправления в муниципальном районе "Сут-Хольский кожуун Республики Тыва".</t>
  </si>
  <si>
    <t>Программа "Обучение переподготовка, повышение квалификации для выборных должностных лиц местного самоуправления и муниципальных служащих Сут-Хольского кожууна РТ"</t>
  </si>
  <si>
    <t>КБК</t>
  </si>
  <si>
    <t>0801. 03 3 0000590</t>
  </si>
  <si>
    <t>0801. 03 5 0000590</t>
  </si>
  <si>
    <t>0405. 04 2 0000590</t>
  </si>
  <si>
    <t>0707. 01 1 1300590</t>
  </si>
  <si>
    <t>0709. 01 5 0000590</t>
  </si>
  <si>
    <t>0709. 01 6 0000590</t>
  </si>
  <si>
    <t>0709. 01 8 0000590</t>
  </si>
  <si>
    <t>1006. 05 1 0000590</t>
  </si>
  <si>
    <t>0309. 06 1 0000590</t>
  </si>
  <si>
    <t>0309.06 2 0000590</t>
  </si>
  <si>
    <t>0412. 06 3 0000590</t>
  </si>
  <si>
    <t>0412. 06 4 0000590</t>
  </si>
  <si>
    <t>0412. 06 1 3000590</t>
  </si>
  <si>
    <t>0502. 06 6 0000590</t>
  </si>
  <si>
    <t>0709. 06 6 0000590</t>
  </si>
  <si>
    <t>0909. 06 7 0000590</t>
  </si>
  <si>
    <t>1101. 06 8 0000590</t>
  </si>
  <si>
    <t>1204.06 8 1000590</t>
  </si>
  <si>
    <t>0709. 06 5 0000590</t>
  </si>
  <si>
    <t xml:space="preserve">Администрация кожууна </t>
  </si>
  <si>
    <t xml:space="preserve">Управление культуры </t>
  </si>
  <si>
    <t>Управление сельского хозяйства</t>
  </si>
  <si>
    <t xml:space="preserve">Управление образования </t>
  </si>
  <si>
    <t xml:space="preserve">Управление труда и социального развития </t>
  </si>
  <si>
    <t xml:space="preserve">Закзчик </t>
  </si>
  <si>
    <t xml:space="preserve">Бюджет муниципального района </t>
  </si>
  <si>
    <t>Программа "Развитие туризма в Сут-Хольском кожууне Республики Тыва".</t>
  </si>
  <si>
    <t>Программа "Развитие народного творчества в Сут-Хольском кожууне Республики Тыва"</t>
  </si>
  <si>
    <t xml:space="preserve">Подпрогамма "Патриотическое воспитание детей и молодежи в Сут-Хольском кожууне" </t>
  </si>
  <si>
    <t>Подпрограмма "Развитие физической культуры и спорта"</t>
  </si>
  <si>
    <t>0703. 01 3 0000590</t>
  </si>
  <si>
    <t xml:space="preserve"> Подпрограмма "В каждой семье - не менее одного ребенка с высшим образованием"</t>
  </si>
  <si>
    <t>0702. 01 2 0000590</t>
  </si>
  <si>
    <t>0701. 01 1 0000590</t>
  </si>
  <si>
    <t>Программа "Доступная среда и реабилитация отдельных категорий граждан в кожууне"</t>
  </si>
  <si>
    <t>Программа "Обеспечение информационной безопасности в органах местного самоуправления Сут-Хольского кожууна РТ на 2021-2023 годы "</t>
  </si>
  <si>
    <t>Программа "Защита  населения и территорий от черезвычайных ситуаций, обеспечение пожарной безопасности людей на водных объеках на 2021-2023гг."</t>
  </si>
  <si>
    <t>Программа "Развитие сельского хозяйства и регулирование рынков сельскохозяйственной продукции, сырья и продовольствия в Сут-Хольском кожууне на 2021-2023гг"</t>
  </si>
  <si>
    <t>0503. 06 1 2000590</t>
  </si>
  <si>
    <t>Программа "Профилактика и предотвращение правонарушений на территории Сут-Хольского кожууна на 2021-2023гг"</t>
  </si>
  <si>
    <t>Программа "Развитие малого и среднего предпринимательства в Сут-Хольском кожууне на 2021 год и на период до 2025 года."</t>
  </si>
  <si>
    <t>Программа "Обеспечение учета и оптимизация деятельности по управлению муниципальным имуществом в Сут-Хольском кожууне на 2021-2023гг."</t>
  </si>
  <si>
    <t>Программа "Архитектура и градостроительство Сут-Хольского кожууна на 2021-2022гг"</t>
  </si>
  <si>
    <t>Программа "Комплексное развитие систем коммунальной инфраструктуры и благоустройства на территории сельского поселения сумон Суг-Аксынский на 2021-2023гг"</t>
  </si>
  <si>
    <t>Программа "Социальная защита семьи детей на 2021-2023гг."</t>
  </si>
  <si>
    <t>Программа "О дополнительных мерах по борьбе с туберкулезом и другими инфекционными заболеваниями в Сут-Хольском кожууне на 2021-2023гг."</t>
  </si>
  <si>
    <t>Программа "Совершенствование молодежной политики и развитие физической культуры и спорта Сут-Хольского кожууна на 2021-2023 гг"</t>
  </si>
  <si>
    <t>Программа "Охрана земель сельскохозяйственного назначения на терриории муниципального района на 2021-2023 годы"</t>
  </si>
  <si>
    <t>0405.06 9 0000590</t>
  </si>
  <si>
    <t>факт</t>
  </si>
  <si>
    <t>% исп.</t>
  </si>
  <si>
    <t xml:space="preserve">Управление труда </t>
  </si>
  <si>
    <t>Итого:</t>
  </si>
  <si>
    <t>в тыс.рублях</t>
  </si>
  <si>
    <t xml:space="preserve"> Подпрограмма "Эффективный учитель - успешный ученик"</t>
  </si>
  <si>
    <t xml:space="preserve">Остаток </t>
  </si>
  <si>
    <t>50-представит</t>
  </si>
  <si>
    <t xml:space="preserve">Исполнение муниципальных программ на 01.04.2022 год </t>
  </si>
  <si>
    <t>Программа "Об утверждении муниципальной программы Антиалкогольная и антинаркотическая программа на территории Сут-Хольского кожжуна 2022-2024гг."</t>
  </si>
  <si>
    <t>Программа "Развитие архивного дела на территории Сут-Хольского кожууна" на 2022-2024гг.</t>
  </si>
  <si>
    <t>0314.06 1 11 00590</t>
  </si>
  <si>
    <t>0412.0611200590</t>
  </si>
  <si>
    <t>План на 2022 год</t>
  </si>
  <si>
    <t xml:space="preserve">Исполнение муниципальных программ на 01.05.2022 год </t>
  </si>
  <si>
    <t>0709. 01 7 0000590</t>
  </si>
  <si>
    <t>Уточн план на 2022г</t>
  </si>
  <si>
    <t xml:space="preserve">Исполнение муниципальных программ на 15.06.2022 год </t>
  </si>
  <si>
    <t xml:space="preserve">Исполнение муниципальных программ на 01.07.2022 год </t>
  </si>
  <si>
    <t>0703. 01 7 0000590</t>
  </si>
  <si>
    <t xml:space="preserve">Исполнение муниципальных программ на 01.09.2022 год </t>
  </si>
  <si>
    <t xml:space="preserve">Исполнение муниципальных программ на 01.10.2022 год </t>
  </si>
  <si>
    <t>Среднегод</t>
  </si>
  <si>
    <t xml:space="preserve">Исполнение муниципальных программ на 01.11.2022 год </t>
  </si>
  <si>
    <t>Планы на 2023 год</t>
  </si>
  <si>
    <t>0405. 04 2 0000591</t>
  </si>
  <si>
    <t xml:space="preserve"> Подпрограмма "Повышение качества образования "</t>
  </si>
  <si>
    <t xml:space="preserve">Программа Укрепление общественного здоровья населения на территории </t>
  </si>
  <si>
    <t>0709.0690000590</t>
  </si>
  <si>
    <t xml:space="preserve">Исполнение муниципальных программ на 01.12.2022 год </t>
  </si>
  <si>
    <t xml:space="preserve">Исполнение муниципальных программ на 01.01.2023 год </t>
  </si>
  <si>
    <t xml:space="preserve">Исполнение муниципальных программ на 01.04.2023 год </t>
  </si>
  <si>
    <t>План на 2023 год</t>
  </si>
  <si>
    <t>0412.06 1 1200590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</si>
</sst>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0.0"/>
    <numFmt numFmtId="166" formatCode="_(* #,##0.0_);_(* \(#,##0.0\);_(* &quot;-&quot;??_);_(@_)"/>
    <numFmt numFmtId="167" formatCode="0.000"/>
  </numFmts>
  <fonts count="1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  <xf numFmtId="0" fontId="7" fillId="0" borderId="0"/>
  </cellStyleXfs>
  <cellXfs count="73">
    <xf numFmtId="0" fontId="0" fillId="0" borderId="0" xfId="0"/>
    <xf numFmtId="0" fontId="5" fillId="0" borderId="1" xfId="6" applyFont="1" applyFill="1" applyBorder="1" applyAlignment="1">
      <alignment horizontal="left" vertical="top" wrapText="1"/>
    </xf>
    <xf numFmtId="166" fontId="5" fillId="3" borderId="1" xfId="5" applyNumberFormat="1" applyFont="1" applyFill="1" applyBorder="1" applyAlignment="1">
      <alignment horizontal="right" vertical="center" wrapText="1"/>
    </xf>
    <xf numFmtId="49" fontId="4" fillId="0" borderId="2" xfId="6" applyNumberFormat="1" applyFont="1" applyFill="1" applyBorder="1" applyAlignment="1">
      <alignment horizontal="center" vertical="center" wrapText="1"/>
    </xf>
    <xf numFmtId="0" fontId="6" fillId="0" borderId="0" xfId="0" applyNumberFormat="1" applyFont="1"/>
    <xf numFmtId="0" fontId="4" fillId="0" borderId="0" xfId="0" applyNumberFormat="1" applyFont="1" applyFill="1"/>
    <xf numFmtId="0" fontId="5" fillId="0" borderId="0" xfId="6" applyNumberFormat="1" applyFont="1" applyFill="1" applyAlignment="1">
      <alignment horizont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6" applyNumberFormat="1" applyFont="1" applyFill="1" applyBorder="1" applyAlignment="1">
      <alignment horizontal="left" vertical="top" wrapText="1"/>
    </xf>
    <xf numFmtId="165" fontId="5" fillId="3" borderId="1" xfId="5" applyNumberFormat="1" applyFont="1" applyFill="1" applyBorder="1" applyAlignment="1">
      <alignment horizontal="right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vertical="center" wrapText="1"/>
    </xf>
    <xf numFmtId="0" fontId="4" fillId="0" borderId="2" xfId="6" applyFont="1" applyFill="1" applyBorder="1" applyAlignment="1">
      <alignment horizontal="center" vertical="center" wrapText="1"/>
    </xf>
    <xf numFmtId="0" fontId="4" fillId="0" borderId="0" xfId="6" applyNumberFormat="1" applyFont="1" applyFill="1" applyBorder="1" applyAlignment="1">
      <alignment horizontal="center" vertical="center" wrapText="1"/>
    </xf>
    <xf numFmtId="0" fontId="4" fillId="0" borderId="2" xfId="6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2" borderId="1" xfId="5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5" fillId="2" borderId="1" xfId="5" applyNumberFormat="1" applyFont="1" applyFill="1" applyBorder="1" applyAlignment="1">
      <alignment horizontal="right" vertical="center" wrapText="1"/>
    </xf>
    <xf numFmtId="165" fontId="5" fillId="2" borderId="1" xfId="0" applyNumberFormat="1" applyFont="1" applyFill="1" applyBorder="1" applyAlignment="1">
      <alignment horizontal="right" vertical="center"/>
    </xf>
    <xf numFmtId="165" fontId="5" fillId="2" borderId="1" xfId="6" applyNumberFormat="1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65" fontId="5" fillId="3" borderId="1" xfId="5" applyNumberFormat="1" applyFont="1" applyFill="1" applyBorder="1" applyAlignment="1">
      <alignment horizontal="center" wrapText="1"/>
    </xf>
    <xf numFmtId="165" fontId="6" fillId="2" borderId="1" xfId="0" applyNumberFormat="1" applyFont="1" applyFill="1" applyBorder="1" applyAlignment="1">
      <alignment horizontal="center" vertical="center"/>
    </xf>
    <xf numFmtId="49" fontId="4" fillId="2" borderId="1" xfId="6" applyNumberFormat="1" applyFont="1" applyFill="1" applyBorder="1" applyAlignment="1">
      <alignment horizontal="right" vertical="center"/>
    </xf>
    <xf numFmtId="49" fontId="4" fillId="2" borderId="1" xfId="6" applyNumberFormat="1" applyFont="1" applyFill="1" applyBorder="1" applyAlignment="1">
      <alignment horizontal="center" vertical="center"/>
    </xf>
    <xf numFmtId="0" fontId="6" fillId="2" borderId="0" xfId="0" applyNumberFormat="1" applyFont="1" applyFill="1"/>
    <xf numFmtId="0" fontId="6" fillId="0" borderId="1" xfId="0" applyNumberFormat="1" applyFont="1" applyBorder="1"/>
    <xf numFmtId="0" fontId="6" fillId="0" borderId="1" xfId="0" applyNumberFormat="1" applyFont="1" applyBorder="1" applyAlignment="1">
      <alignment wrapText="1"/>
    </xf>
    <xf numFmtId="0" fontId="6" fillId="0" borderId="1" xfId="0" applyNumberFormat="1" applyFont="1" applyBorder="1" applyAlignment="1">
      <alignment horizontal="center" vertical="center"/>
    </xf>
    <xf numFmtId="0" fontId="6" fillId="2" borderId="1" xfId="0" applyNumberFormat="1" applyFont="1" applyFill="1" applyBorder="1"/>
    <xf numFmtId="0" fontId="6" fillId="2" borderId="1" xfId="0" applyNumberFormat="1" applyFont="1" applyFill="1" applyBorder="1" applyAlignment="1">
      <alignment horizontal="center" vertical="center"/>
    </xf>
    <xf numFmtId="0" fontId="6" fillId="4" borderId="0" xfId="0" applyNumberFormat="1" applyFont="1" applyFill="1"/>
    <xf numFmtId="165" fontId="6" fillId="0" borderId="0" xfId="0" applyNumberFormat="1" applyFont="1"/>
    <xf numFmtId="0" fontId="6" fillId="2" borderId="1" xfId="0" applyNumberFormat="1" applyFont="1" applyFill="1" applyBorder="1" applyAlignment="1">
      <alignment horizontal="center"/>
    </xf>
    <xf numFmtId="0" fontId="9" fillId="0" borderId="1" xfId="0" applyNumberFormat="1" applyFont="1" applyBorder="1" applyAlignment="1">
      <alignment wrapText="1"/>
    </xf>
    <xf numFmtId="165" fontId="5" fillId="3" borderId="1" xfId="5" applyNumberFormat="1" applyFont="1" applyFill="1" applyBorder="1" applyAlignment="1">
      <alignment horizontal="center" vertical="center" wrapText="1"/>
    </xf>
    <xf numFmtId="165" fontId="5" fillId="2" borderId="1" xfId="5" applyNumberFormat="1" applyFont="1" applyFill="1" applyBorder="1" applyAlignment="1">
      <alignment horizontal="center" wrapText="1"/>
    </xf>
    <xf numFmtId="165" fontId="10" fillId="2" borderId="1" xfId="0" applyNumberFormat="1" applyFont="1" applyFill="1" applyBorder="1"/>
    <xf numFmtId="0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8" fillId="5" borderId="1" xfId="0" applyNumberFormat="1" applyFont="1" applyFill="1" applyBorder="1" applyAlignment="1">
      <alignment horizontal="left" vertical="center" wrapText="1"/>
    </xf>
    <xf numFmtId="166" fontId="5" fillId="5" borderId="1" xfId="5" applyNumberFormat="1" applyFont="1" applyFill="1" applyBorder="1" applyAlignment="1">
      <alignment horizontal="right" vertical="center" wrapText="1"/>
    </xf>
    <xf numFmtId="165" fontId="5" fillId="5" borderId="1" xfId="0" applyNumberFormat="1" applyFont="1" applyFill="1" applyBorder="1" applyAlignment="1">
      <alignment horizontal="right" vertical="center"/>
    </xf>
    <xf numFmtId="165" fontId="5" fillId="5" borderId="1" xfId="6" applyNumberFormat="1" applyFont="1" applyFill="1" applyBorder="1" applyAlignment="1">
      <alignment horizontal="right" vertical="center"/>
    </xf>
    <xf numFmtId="49" fontId="4" fillId="5" borderId="1" xfId="6" applyNumberFormat="1" applyFont="1" applyFill="1" applyBorder="1" applyAlignment="1">
      <alignment horizontal="right" vertical="center"/>
    </xf>
    <xf numFmtId="165" fontId="6" fillId="5" borderId="1" xfId="0" applyNumberFormat="1" applyFont="1" applyFill="1" applyBorder="1" applyAlignment="1">
      <alignment horizontal="center" vertical="center"/>
    </xf>
    <xf numFmtId="165" fontId="4" fillId="5" borderId="1" xfId="5" applyNumberFormat="1" applyFont="1" applyFill="1" applyBorder="1" applyAlignment="1">
      <alignment horizontal="center" vertical="center" wrapText="1"/>
    </xf>
    <xf numFmtId="165" fontId="5" fillId="5" borderId="1" xfId="5" applyNumberFormat="1" applyFont="1" applyFill="1" applyBorder="1" applyAlignment="1">
      <alignment horizontal="center" vertical="center" wrapText="1"/>
    </xf>
    <xf numFmtId="2" fontId="4" fillId="5" borderId="1" xfId="5" applyNumberFormat="1" applyFont="1" applyFill="1" applyBorder="1" applyAlignment="1">
      <alignment horizontal="center" vertical="center" wrapText="1"/>
    </xf>
    <xf numFmtId="167" fontId="4" fillId="5" borderId="1" xfId="5" applyNumberFormat="1" applyFont="1" applyFill="1" applyBorder="1" applyAlignment="1">
      <alignment horizontal="center" vertical="center" wrapText="1"/>
    </xf>
    <xf numFmtId="0" fontId="4" fillId="5" borderId="0" xfId="0" applyNumberFormat="1" applyFont="1" applyFill="1" applyBorder="1" applyAlignment="1">
      <alignment horizontal="left" vertical="center" wrapText="1"/>
    </xf>
    <xf numFmtId="0" fontId="8" fillId="5" borderId="0" xfId="0" applyNumberFormat="1" applyFont="1" applyFill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center" vertical="center"/>
    </xf>
    <xf numFmtId="1" fontId="5" fillId="3" borderId="1" xfId="5" applyNumberFormat="1" applyFont="1" applyFill="1" applyBorder="1" applyAlignment="1">
      <alignment horizontal="center" vertical="center" wrapText="1"/>
    </xf>
    <xf numFmtId="1" fontId="5" fillId="5" borderId="1" xfId="5" applyNumberFormat="1" applyFont="1" applyFill="1" applyBorder="1" applyAlignment="1">
      <alignment horizontal="center" vertical="center" wrapText="1"/>
    </xf>
    <xf numFmtId="165" fontId="5" fillId="0" borderId="0" xfId="6" applyNumberFormat="1" applyFont="1" applyFill="1" applyAlignment="1">
      <alignment horizontal="center" wrapText="1"/>
    </xf>
    <xf numFmtId="0" fontId="6" fillId="2" borderId="1" xfId="0" applyNumberFormat="1" applyFont="1" applyFill="1" applyBorder="1" applyAlignment="1">
      <alignment vertical="center" wrapText="1"/>
    </xf>
    <xf numFmtId="0" fontId="6" fillId="0" borderId="1" xfId="0" applyNumberFormat="1" applyFont="1" applyBorder="1" applyAlignment="1">
      <alignment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10" fillId="4" borderId="1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/>
    <xf numFmtId="165" fontId="6" fillId="2" borderId="0" xfId="0" applyNumberFormat="1" applyFont="1" applyFill="1"/>
    <xf numFmtId="167" fontId="6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left" vertical="center" wrapText="1"/>
    </xf>
    <xf numFmtId="165" fontId="4" fillId="2" borderId="1" xfId="5" applyNumberFormat="1" applyFont="1" applyFill="1" applyBorder="1" applyAlignment="1">
      <alignment horizontal="center" vertical="center" wrapText="1"/>
    </xf>
    <xf numFmtId="165" fontId="5" fillId="2" borderId="1" xfId="5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left" vertical="center" wrapText="1"/>
    </xf>
    <xf numFmtId="0" fontId="8" fillId="2" borderId="0" xfId="0" applyNumberFormat="1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wrapText="1"/>
    </xf>
    <xf numFmtId="0" fontId="6" fillId="2" borderId="1" xfId="0" applyNumberFormat="1" applyFont="1" applyFill="1" applyBorder="1" applyAlignment="1">
      <alignment wrapText="1"/>
    </xf>
    <xf numFmtId="0" fontId="5" fillId="0" borderId="0" xfId="6" applyFont="1" applyFill="1" applyAlignment="1">
      <alignment horizontal="center" wrapText="1"/>
    </xf>
  </cellXfs>
  <cellStyles count="7">
    <cellStyle name="Обычный" xfId="0" builtinId="0"/>
    <cellStyle name="Обычный 2" xfId="2"/>
    <cellStyle name="Обычный 3" xfId="1"/>
    <cellStyle name="Обычный 4" xfId="3"/>
    <cellStyle name="Обычный 5" xfId="4"/>
    <cellStyle name="Обычный_Инвестиц.программа на 2005г. для Минфина по новой структк" xfId="6"/>
    <cellStyle name="Финансовый" xfId="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39"/>
  <sheetViews>
    <sheetView view="pageBreakPreview" topLeftCell="A19" zoomScale="85" zoomScaleNormal="100" zoomScaleSheetLayoutView="85" workbookViewId="0">
      <selection activeCell="J26" sqref="J26"/>
    </sheetView>
  </sheetViews>
  <sheetFormatPr defaultRowHeight="15"/>
  <cols>
    <col min="1" max="1" width="6.5703125" style="4" customWidth="1"/>
    <col min="2" max="2" width="10.85546875" style="4" customWidth="1"/>
    <col min="3" max="3" width="36.28515625" style="4" customWidth="1"/>
    <col min="4" max="4" width="16.28515625" style="4" customWidth="1"/>
    <col min="5" max="5" width="13.7109375" style="4" hidden="1" customWidth="1"/>
    <col min="6" max="7" width="13.28515625" style="4" hidden="1" customWidth="1"/>
    <col min="8" max="8" width="17.5703125" style="4" customWidth="1"/>
    <col min="9" max="10" width="11.28515625" style="4" customWidth="1"/>
    <col min="11" max="11" width="9.140625" style="27" customWidth="1"/>
    <col min="12" max="12" width="8" style="27" customWidth="1"/>
    <col min="13" max="49" width="9.140625" style="27"/>
    <col min="50" max="16384" width="9.140625" style="4"/>
  </cols>
  <sheetData>
    <row r="1" spans="1:14">
      <c r="A1" s="5"/>
      <c r="B1" s="5"/>
      <c r="C1" s="6"/>
      <c r="D1" s="6"/>
      <c r="E1" s="6"/>
      <c r="F1" s="6"/>
      <c r="G1" s="6"/>
      <c r="H1" s="6"/>
      <c r="I1" s="6"/>
      <c r="J1" s="6"/>
    </row>
    <row r="2" spans="1:14" ht="15" customHeight="1">
      <c r="A2" s="72" t="s">
        <v>91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ht="15" customHeight="1">
      <c r="D3" s="14"/>
      <c r="K3" s="27" t="s">
        <v>66</v>
      </c>
    </row>
    <row r="4" spans="1:14" ht="44.25" customHeight="1">
      <c r="A4" s="15" t="s">
        <v>0</v>
      </c>
      <c r="B4" s="15" t="s">
        <v>37</v>
      </c>
      <c r="C4" s="15" t="s">
        <v>2</v>
      </c>
      <c r="D4" s="13" t="s">
        <v>8</v>
      </c>
      <c r="E4" s="3" t="s">
        <v>9</v>
      </c>
      <c r="F4" s="15" t="s">
        <v>6</v>
      </c>
      <c r="G4" s="15" t="s">
        <v>7</v>
      </c>
      <c r="H4" s="15" t="s">
        <v>12</v>
      </c>
      <c r="I4" s="15" t="s">
        <v>75</v>
      </c>
      <c r="J4" s="15" t="s">
        <v>78</v>
      </c>
      <c r="K4" s="32" t="s">
        <v>62</v>
      </c>
      <c r="L4" s="32" t="s">
        <v>63</v>
      </c>
      <c r="M4" s="32" t="s">
        <v>68</v>
      </c>
      <c r="N4" s="58" t="s">
        <v>86</v>
      </c>
    </row>
    <row r="5" spans="1:14">
      <c r="A5" s="7">
        <v>1</v>
      </c>
      <c r="B5" s="7">
        <v>2</v>
      </c>
      <c r="C5" s="7">
        <v>3</v>
      </c>
      <c r="D5" s="7">
        <v>4</v>
      </c>
      <c r="E5" s="7">
        <v>4</v>
      </c>
      <c r="F5" s="7">
        <v>5</v>
      </c>
      <c r="G5" s="7">
        <v>6</v>
      </c>
      <c r="H5" s="7">
        <v>5</v>
      </c>
      <c r="I5" s="7">
        <v>6</v>
      </c>
      <c r="J5" s="7">
        <v>7</v>
      </c>
      <c r="K5" s="7">
        <v>8</v>
      </c>
      <c r="L5" s="7">
        <v>9</v>
      </c>
      <c r="M5" s="7">
        <v>10</v>
      </c>
      <c r="N5" s="35">
        <v>11</v>
      </c>
    </row>
    <row r="6" spans="1:14">
      <c r="A6" s="8"/>
      <c r="B6" s="8"/>
      <c r="C6" s="9" t="s">
        <v>3</v>
      </c>
      <c r="D6" s="1"/>
      <c r="E6" s="2" t="e">
        <f>+#REF!/#REF!*100</f>
        <v>#REF!</v>
      </c>
      <c r="F6" s="10">
        <f>+SUM(F7:F29)</f>
        <v>0</v>
      </c>
      <c r="G6" s="10" t="e">
        <f>+SUM(G7:G29)</f>
        <v>#REF!</v>
      </c>
      <c r="H6" s="10"/>
      <c r="I6" s="23">
        <f>SUM(I7:I32)</f>
        <v>11810</v>
      </c>
      <c r="J6" s="23">
        <f>SUM(J7:J32)</f>
        <v>10390.514999999999</v>
      </c>
      <c r="K6" s="38">
        <f>SUM(K7:K30)</f>
        <v>9064.1322900000014</v>
      </c>
      <c r="L6" s="37">
        <f>+K6/I6*100</f>
        <v>76.749638357324315</v>
      </c>
      <c r="M6" s="39">
        <f>+I6-K6</f>
        <v>2745.8677099999986</v>
      </c>
      <c r="N6" s="23">
        <f>SUM(N7:N33)</f>
        <v>12100</v>
      </c>
    </row>
    <row r="7" spans="1:14" ht="38.25">
      <c r="A7" s="8">
        <v>1</v>
      </c>
      <c r="B7" s="18" t="s">
        <v>33</v>
      </c>
      <c r="C7" s="12" t="s">
        <v>39</v>
      </c>
      <c r="D7" s="18" t="s">
        <v>38</v>
      </c>
      <c r="E7" s="19" t="e">
        <f>+#REF!/F7*100</f>
        <v>#REF!</v>
      </c>
      <c r="F7" s="21"/>
      <c r="G7" s="21" t="e">
        <f>+#REF!-F7</f>
        <v>#REF!</v>
      </c>
      <c r="H7" s="25" t="s">
        <v>13</v>
      </c>
      <c r="I7" s="24">
        <v>200</v>
      </c>
      <c r="J7" s="24">
        <v>200</v>
      </c>
      <c r="K7" s="24">
        <v>200</v>
      </c>
      <c r="L7" s="37">
        <f>+K7/J7*100</f>
        <v>100</v>
      </c>
      <c r="M7" s="24">
        <f>+J7-K7</f>
        <v>0</v>
      </c>
      <c r="N7" s="60">
        <v>200</v>
      </c>
    </row>
    <row r="8" spans="1:14" ht="38.25">
      <c r="A8" s="11">
        <v>2</v>
      </c>
      <c r="B8" s="18" t="s">
        <v>33</v>
      </c>
      <c r="C8" s="12" t="s">
        <v>40</v>
      </c>
      <c r="D8" s="18" t="s">
        <v>38</v>
      </c>
      <c r="E8" s="19" t="e">
        <f>+#REF!/F8*100</f>
        <v>#REF!</v>
      </c>
      <c r="F8" s="21"/>
      <c r="G8" s="21" t="e">
        <f>+#REF!-F8</f>
        <v>#REF!</v>
      </c>
      <c r="H8" s="25" t="s">
        <v>14</v>
      </c>
      <c r="I8" s="24">
        <v>500</v>
      </c>
      <c r="J8" s="24">
        <v>500</v>
      </c>
      <c r="K8" s="24">
        <v>401</v>
      </c>
      <c r="L8" s="37">
        <f t="shared" ref="L8:L29" si="0">+K8/J8*100</f>
        <v>80.2</v>
      </c>
      <c r="M8" s="24">
        <f t="shared" ref="M8:M32" si="1">+J8-K8</f>
        <v>99</v>
      </c>
      <c r="N8" s="60">
        <v>500</v>
      </c>
    </row>
    <row r="9" spans="1:14" s="27" customFormat="1" ht="63.75">
      <c r="A9" s="8">
        <v>3</v>
      </c>
      <c r="B9" s="18" t="s">
        <v>34</v>
      </c>
      <c r="C9" s="12" t="s">
        <v>50</v>
      </c>
      <c r="D9" s="18" t="s">
        <v>38</v>
      </c>
      <c r="E9" s="19" t="e">
        <f>+#REF!/F9*100</f>
        <v>#REF!</v>
      </c>
      <c r="F9" s="20"/>
      <c r="G9" s="21" t="e">
        <f>+#REF!-F9</f>
        <v>#REF!</v>
      </c>
      <c r="H9" s="25" t="s">
        <v>15</v>
      </c>
      <c r="I9" s="24">
        <v>225</v>
      </c>
      <c r="J9" s="24">
        <v>225</v>
      </c>
      <c r="K9" s="24">
        <v>215</v>
      </c>
      <c r="L9" s="37">
        <f t="shared" si="0"/>
        <v>95.555555555555557</v>
      </c>
      <c r="M9" s="24">
        <f>+J9-K9</f>
        <v>10</v>
      </c>
      <c r="N9" s="60">
        <v>225</v>
      </c>
    </row>
    <row r="10" spans="1:14" s="27" customFormat="1" ht="52.5" customHeight="1">
      <c r="A10" s="8">
        <v>4</v>
      </c>
      <c r="B10" s="18" t="s">
        <v>34</v>
      </c>
      <c r="C10" s="12" t="s">
        <v>60</v>
      </c>
      <c r="D10" s="18" t="s">
        <v>38</v>
      </c>
      <c r="E10" s="19"/>
      <c r="F10" s="20"/>
      <c r="G10" s="21"/>
      <c r="H10" s="25" t="s">
        <v>87</v>
      </c>
      <c r="I10" s="24">
        <v>100</v>
      </c>
      <c r="J10" s="24">
        <v>0</v>
      </c>
      <c r="K10" s="24">
        <v>0</v>
      </c>
      <c r="L10" s="37" t="e">
        <f t="shared" si="0"/>
        <v>#DIV/0!</v>
      </c>
      <c r="M10" s="24">
        <f>+J10-K10</f>
        <v>0</v>
      </c>
      <c r="N10" s="60">
        <v>100</v>
      </c>
    </row>
    <row r="11" spans="1:14" s="33" customFormat="1" ht="38.25">
      <c r="A11" s="40">
        <v>5</v>
      </c>
      <c r="B11" s="41" t="s">
        <v>35</v>
      </c>
      <c r="C11" s="42" t="s">
        <v>1</v>
      </c>
      <c r="D11" s="41" t="s">
        <v>38</v>
      </c>
      <c r="E11" s="43" t="e">
        <f>+#REF!/F11*100</f>
        <v>#REF!</v>
      </c>
      <c r="F11" s="44"/>
      <c r="G11" s="45" t="e">
        <f>+#REF!-F11</f>
        <v>#REF!</v>
      </c>
      <c r="H11" s="46" t="s">
        <v>16</v>
      </c>
      <c r="I11" s="47">
        <v>263</v>
      </c>
      <c r="J11" s="47">
        <v>518.4</v>
      </c>
      <c r="K11" s="48">
        <v>501.6</v>
      </c>
      <c r="L11" s="49">
        <f t="shared" si="0"/>
        <v>96.759259259259267</v>
      </c>
      <c r="M11" s="47">
        <f t="shared" si="1"/>
        <v>16.799999999999955</v>
      </c>
      <c r="N11" s="61">
        <v>695</v>
      </c>
    </row>
    <row r="12" spans="1:14" s="33" customFormat="1" ht="38.25">
      <c r="A12" s="40">
        <v>6</v>
      </c>
      <c r="B12" s="41" t="s">
        <v>35</v>
      </c>
      <c r="C12" s="42" t="s">
        <v>41</v>
      </c>
      <c r="D12" s="41" t="s">
        <v>38</v>
      </c>
      <c r="E12" s="43" t="e">
        <f>+#REF!/F12*100</f>
        <v>#REF!</v>
      </c>
      <c r="F12" s="44"/>
      <c r="G12" s="45" t="e">
        <f>+#REF!-F12</f>
        <v>#REF!</v>
      </c>
      <c r="H12" s="46" t="s">
        <v>17</v>
      </c>
      <c r="I12" s="47">
        <v>80</v>
      </c>
      <c r="J12" s="47">
        <v>80</v>
      </c>
      <c r="K12" s="48">
        <v>35.1</v>
      </c>
      <c r="L12" s="49">
        <f t="shared" si="0"/>
        <v>43.875</v>
      </c>
      <c r="M12" s="47">
        <f t="shared" si="1"/>
        <v>44.9</v>
      </c>
      <c r="N12" s="61">
        <v>100</v>
      </c>
    </row>
    <row r="13" spans="1:14" s="33" customFormat="1" ht="38.25">
      <c r="A13" s="40">
        <v>7</v>
      </c>
      <c r="B13" s="41" t="s">
        <v>35</v>
      </c>
      <c r="C13" s="42" t="s">
        <v>4</v>
      </c>
      <c r="D13" s="41" t="s">
        <v>38</v>
      </c>
      <c r="E13" s="43" t="e">
        <f>+#REF!/F13*100</f>
        <v>#REF!</v>
      </c>
      <c r="F13" s="44"/>
      <c r="G13" s="45" t="e">
        <f>+#REF!-F13</f>
        <v>#REF!</v>
      </c>
      <c r="H13" s="46" t="s">
        <v>18</v>
      </c>
      <c r="I13" s="47">
        <v>4667</v>
      </c>
      <c r="J13" s="47">
        <v>4316</v>
      </c>
      <c r="K13" s="48">
        <v>3971.4380000000001</v>
      </c>
      <c r="L13" s="49">
        <f t="shared" si="0"/>
        <v>92.016635773864692</v>
      </c>
      <c r="M13" s="47">
        <f t="shared" si="1"/>
        <v>344.5619999999999</v>
      </c>
      <c r="N13" s="61">
        <v>3961</v>
      </c>
    </row>
    <row r="14" spans="1:14" s="33" customFormat="1" ht="38.25">
      <c r="A14" s="40">
        <v>8</v>
      </c>
      <c r="B14" s="41" t="s">
        <v>35</v>
      </c>
      <c r="C14" s="42" t="s">
        <v>42</v>
      </c>
      <c r="D14" s="41" t="s">
        <v>38</v>
      </c>
      <c r="E14" s="43" t="e">
        <f>+#REF!/F14*100</f>
        <v>#REF!</v>
      </c>
      <c r="F14" s="44"/>
      <c r="G14" s="45" t="e">
        <f>+#REF!-F14</f>
        <v>#REF!</v>
      </c>
      <c r="H14" s="46" t="s">
        <v>81</v>
      </c>
      <c r="I14" s="47">
        <v>120</v>
      </c>
      <c r="J14" s="47">
        <v>180</v>
      </c>
      <c r="K14" s="48">
        <v>179.261</v>
      </c>
      <c r="L14" s="49">
        <f t="shared" si="0"/>
        <v>99.589444444444439</v>
      </c>
      <c r="M14" s="47">
        <f t="shared" si="1"/>
        <v>0.73900000000000432</v>
      </c>
      <c r="N14" s="61">
        <v>120</v>
      </c>
    </row>
    <row r="15" spans="1:14" s="33" customFormat="1" ht="38.25">
      <c r="A15" s="40">
        <v>9</v>
      </c>
      <c r="B15" s="41" t="s">
        <v>35</v>
      </c>
      <c r="C15" s="52" t="s">
        <v>88</v>
      </c>
      <c r="D15" s="41" t="s">
        <v>38</v>
      </c>
      <c r="E15" s="43" t="e">
        <f>+#REF!/F15*100</f>
        <v>#REF!</v>
      </c>
      <c r="F15" s="44"/>
      <c r="G15" s="45" t="e">
        <f>+#REF!-F15</f>
        <v>#REF!</v>
      </c>
      <c r="H15" s="46" t="s">
        <v>19</v>
      </c>
      <c r="I15" s="47">
        <v>100</v>
      </c>
      <c r="J15" s="47">
        <v>100</v>
      </c>
      <c r="K15" s="48">
        <v>68</v>
      </c>
      <c r="L15" s="49">
        <f t="shared" si="0"/>
        <v>68</v>
      </c>
      <c r="M15" s="47">
        <f t="shared" si="1"/>
        <v>32</v>
      </c>
      <c r="N15" s="61">
        <v>130</v>
      </c>
    </row>
    <row r="16" spans="1:14" s="33" customFormat="1" ht="38.25">
      <c r="A16" s="40">
        <v>10</v>
      </c>
      <c r="B16" s="41" t="s">
        <v>35</v>
      </c>
      <c r="C16" s="42" t="s">
        <v>44</v>
      </c>
      <c r="D16" s="41" t="s">
        <v>38</v>
      </c>
      <c r="E16" s="43" t="e">
        <f>+#REF!/F16*100</f>
        <v>#REF!</v>
      </c>
      <c r="F16" s="44"/>
      <c r="G16" s="45" t="e">
        <f>+#REF!-F16</f>
        <v>#REF!</v>
      </c>
      <c r="H16" s="46" t="s">
        <v>45</v>
      </c>
      <c r="I16" s="47">
        <v>50</v>
      </c>
      <c r="J16" s="47">
        <v>50</v>
      </c>
      <c r="K16" s="48">
        <v>0</v>
      </c>
      <c r="L16" s="49">
        <f t="shared" si="0"/>
        <v>0</v>
      </c>
      <c r="M16" s="47">
        <f t="shared" si="1"/>
        <v>50</v>
      </c>
      <c r="N16" s="61">
        <v>50</v>
      </c>
    </row>
    <row r="17" spans="1:15" s="33" customFormat="1" ht="51">
      <c r="A17" s="40">
        <v>11</v>
      </c>
      <c r="B17" s="41" t="s">
        <v>35</v>
      </c>
      <c r="C17" s="53" t="s">
        <v>5</v>
      </c>
      <c r="D17" s="41" t="s">
        <v>38</v>
      </c>
      <c r="E17" s="43" t="e">
        <f>+#REF!/F17*100</f>
        <v>#REF!</v>
      </c>
      <c r="F17" s="44"/>
      <c r="G17" s="45" t="e">
        <f>+#REF!-F17</f>
        <v>#REF!</v>
      </c>
      <c r="H17" s="46" t="s">
        <v>46</v>
      </c>
      <c r="I17" s="47">
        <v>441</v>
      </c>
      <c r="J17" s="47">
        <v>441</v>
      </c>
      <c r="K17" s="48">
        <f>245+49+49</f>
        <v>343</v>
      </c>
      <c r="L17" s="49">
        <f t="shared" si="0"/>
        <v>77.777777777777786</v>
      </c>
      <c r="M17" s="47">
        <f t="shared" si="1"/>
        <v>98</v>
      </c>
      <c r="N17" s="61">
        <v>630</v>
      </c>
    </row>
    <row r="18" spans="1:15" s="27" customFormat="1" ht="51">
      <c r="A18" s="22">
        <v>12</v>
      </c>
      <c r="B18" s="18" t="s">
        <v>36</v>
      </c>
      <c r="C18" s="16" t="s">
        <v>47</v>
      </c>
      <c r="D18" s="18" t="s">
        <v>38</v>
      </c>
      <c r="E18" s="19" t="e">
        <f>+#REF!/F18*100</f>
        <v>#REF!</v>
      </c>
      <c r="F18" s="20"/>
      <c r="G18" s="21" t="e">
        <f>+#REF!-F18</f>
        <v>#REF!</v>
      </c>
      <c r="H18" s="25" t="s">
        <v>20</v>
      </c>
      <c r="I18" s="24">
        <v>30</v>
      </c>
      <c r="J18" s="24">
        <v>30</v>
      </c>
      <c r="K18" s="24">
        <v>25</v>
      </c>
      <c r="L18" s="37">
        <f t="shared" si="0"/>
        <v>83.333333333333343</v>
      </c>
      <c r="M18" s="24">
        <f t="shared" si="1"/>
        <v>5</v>
      </c>
      <c r="N18" s="60">
        <v>30</v>
      </c>
    </row>
    <row r="19" spans="1:15" s="27" customFormat="1" ht="51">
      <c r="A19" s="22">
        <v>13</v>
      </c>
      <c r="B19" s="18" t="s">
        <v>32</v>
      </c>
      <c r="C19" s="12" t="s">
        <v>49</v>
      </c>
      <c r="D19" s="18" t="s">
        <v>38</v>
      </c>
      <c r="E19" s="19" t="e">
        <f>+#REF!/F19*100</f>
        <v>#REF!</v>
      </c>
      <c r="F19" s="20"/>
      <c r="G19" s="21" t="e">
        <f>+#REF!-F19</f>
        <v>#REF!</v>
      </c>
      <c r="H19" s="25" t="s">
        <v>21</v>
      </c>
      <c r="I19" s="24">
        <v>65</v>
      </c>
      <c r="J19" s="24">
        <v>65</v>
      </c>
      <c r="K19" s="24">
        <v>43.6</v>
      </c>
      <c r="L19" s="37">
        <f t="shared" si="0"/>
        <v>67.07692307692308</v>
      </c>
      <c r="M19" s="24">
        <f t="shared" si="1"/>
        <v>21.4</v>
      </c>
      <c r="N19" s="60">
        <v>143</v>
      </c>
    </row>
    <row r="20" spans="1:15" s="27" customFormat="1" ht="51">
      <c r="A20" s="8">
        <v>14</v>
      </c>
      <c r="B20" s="18" t="s">
        <v>32</v>
      </c>
      <c r="C20" s="12" t="s">
        <v>52</v>
      </c>
      <c r="D20" s="18" t="s">
        <v>38</v>
      </c>
      <c r="E20" s="19" t="e">
        <f>+#REF!/F20*100</f>
        <v>#REF!</v>
      </c>
      <c r="F20" s="20"/>
      <c r="G20" s="21" t="e">
        <f>+#REF!-F20</f>
        <v>#REF!</v>
      </c>
      <c r="H20" s="25" t="s">
        <v>22</v>
      </c>
      <c r="I20" s="24">
        <v>64</v>
      </c>
      <c r="J20" s="24">
        <v>64</v>
      </c>
      <c r="K20" s="24">
        <v>39.6</v>
      </c>
      <c r="L20" s="37">
        <f t="shared" si="0"/>
        <v>61.875</v>
      </c>
      <c r="M20" s="24">
        <f t="shared" si="1"/>
        <v>24.4</v>
      </c>
      <c r="N20" s="60">
        <v>99</v>
      </c>
    </row>
    <row r="21" spans="1:15" s="27" customFormat="1" ht="51">
      <c r="A21" s="22">
        <v>15</v>
      </c>
      <c r="B21" s="18" t="s">
        <v>32</v>
      </c>
      <c r="C21" s="12" t="s">
        <v>53</v>
      </c>
      <c r="D21" s="18" t="s">
        <v>38</v>
      </c>
      <c r="E21" s="19" t="e">
        <f>+#REF!/F21*100</f>
        <v>#REF!</v>
      </c>
      <c r="F21" s="20"/>
      <c r="G21" s="21" t="e">
        <f>+#REF!-F21</f>
        <v>#REF!</v>
      </c>
      <c r="H21" s="25" t="s">
        <v>23</v>
      </c>
      <c r="I21" s="24">
        <v>200</v>
      </c>
      <c r="J21" s="24">
        <v>50</v>
      </c>
      <c r="K21" s="24">
        <v>13</v>
      </c>
      <c r="L21" s="37">
        <f t="shared" si="0"/>
        <v>26</v>
      </c>
      <c r="M21" s="24">
        <f t="shared" si="1"/>
        <v>37</v>
      </c>
      <c r="N21" s="60">
        <v>200</v>
      </c>
    </row>
    <row r="22" spans="1:15" s="27" customFormat="1" ht="51">
      <c r="A22" s="11">
        <v>16</v>
      </c>
      <c r="B22" s="18" t="s">
        <v>32</v>
      </c>
      <c r="C22" s="12" t="s">
        <v>54</v>
      </c>
      <c r="D22" s="18" t="s">
        <v>38</v>
      </c>
      <c r="E22" s="19" t="e">
        <f>+#REF!/F22*100</f>
        <v>#REF!</v>
      </c>
      <c r="F22" s="20"/>
      <c r="G22" s="21" t="e">
        <f>+#REF!-F22</f>
        <v>#REF!</v>
      </c>
      <c r="H22" s="25" t="s">
        <v>24</v>
      </c>
      <c r="I22" s="24">
        <v>255</v>
      </c>
      <c r="J22" s="24">
        <v>203.8</v>
      </c>
      <c r="K22" s="24">
        <f>31.8+172</f>
        <v>203.8</v>
      </c>
      <c r="L22" s="37">
        <f t="shared" si="0"/>
        <v>100</v>
      </c>
      <c r="M22" s="24">
        <f t="shared" si="1"/>
        <v>0</v>
      </c>
      <c r="N22" s="60">
        <v>218</v>
      </c>
    </row>
    <row r="23" spans="1:15" s="27" customFormat="1" ht="51">
      <c r="A23" s="11">
        <v>17</v>
      </c>
      <c r="B23" s="18" t="s">
        <v>32</v>
      </c>
      <c r="C23" s="12" t="s">
        <v>10</v>
      </c>
      <c r="D23" s="18" t="s">
        <v>38</v>
      </c>
      <c r="E23" s="19" t="e">
        <f>+#REF!/F23*100</f>
        <v>#REF!</v>
      </c>
      <c r="F23" s="20"/>
      <c r="G23" s="21" t="e">
        <f>+#REF!-F23</f>
        <v>#REF!</v>
      </c>
      <c r="H23" s="25" t="s">
        <v>25</v>
      </c>
      <c r="I23" s="24">
        <v>100</v>
      </c>
      <c r="J23" s="24">
        <v>50</v>
      </c>
      <c r="K23" s="24">
        <v>0</v>
      </c>
      <c r="L23" s="37">
        <f t="shared" si="0"/>
        <v>0</v>
      </c>
      <c r="M23" s="24">
        <f t="shared" si="1"/>
        <v>50</v>
      </c>
      <c r="N23" s="60">
        <v>100</v>
      </c>
    </row>
    <row r="24" spans="1:15" s="27" customFormat="1" ht="38.25">
      <c r="A24" s="8">
        <v>18</v>
      </c>
      <c r="B24" s="18" t="s">
        <v>32</v>
      </c>
      <c r="C24" s="12" t="s">
        <v>55</v>
      </c>
      <c r="D24" s="18" t="s">
        <v>38</v>
      </c>
      <c r="E24" s="19" t="e">
        <f>+#REF!/F24*100</f>
        <v>#REF!</v>
      </c>
      <c r="F24" s="20"/>
      <c r="G24" s="21" t="e">
        <f>+#REF!-F24</f>
        <v>#REF!</v>
      </c>
      <c r="H24" s="25" t="s">
        <v>26</v>
      </c>
      <c r="I24" s="24">
        <v>900</v>
      </c>
      <c r="J24" s="24">
        <v>332.67</v>
      </c>
      <c r="K24" s="24">
        <f>30+234.80438</f>
        <v>264.80438000000004</v>
      </c>
      <c r="L24" s="37">
        <f t="shared" si="0"/>
        <v>79.599717437701031</v>
      </c>
      <c r="M24" s="24">
        <f t="shared" si="1"/>
        <v>67.865619999999979</v>
      </c>
      <c r="N24" s="60">
        <v>1000</v>
      </c>
    </row>
    <row r="25" spans="1:15" s="27" customFormat="1" ht="63.75">
      <c r="A25" s="11">
        <v>19</v>
      </c>
      <c r="B25" s="18" t="s">
        <v>32</v>
      </c>
      <c r="C25" s="12" t="s">
        <v>56</v>
      </c>
      <c r="D25" s="18" t="s">
        <v>38</v>
      </c>
      <c r="E25" s="19" t="e">
        <f>+#REF!/F25*100</f>
        <v>#REF!</v>
      </c>
      <c r="F25" s="20"/>
      <c r="G25" s="21" t="e">
        <f>+#REF!-F25</f>
        <v>#REF!</v>
      </c>
      <c r="H25" s="26" t="s">
        <v>51</v>
      </c>
      <c r="I25" s="24">
        <v>1400</v>
      </c>
      <c r="J25" s="24">
        <v>1105.645</v>
      </c>
      <c r="K25" s="24">
        <v>928.64817000000005</v>
      </c>
      <c r="L25" s="37">
        <f t="shared" si="0"/>
        <v>83.991531639902504</v>
      </c>
      <c r="M25" s="24">
        <f t="shared" si="1"/>
        <v>176.99682999999993</v>
      </c>
      <c r="N25" s="60">
        <v>700</v>
      </c>
    </row>
    <row r="26" spans="1:15" s="27" customFormat="1" ht="38.25">
      <c r="A26" s="8">
        <v>20</v>
      </c>
      <c r="B26" s="18" t="s">
        <v>32</v>
      </c>
      <c r="C26" s="17" t="s">
        <v>57</v>
      </c>
      <c r="D26" s="18" t="s">
        <v>38</v>
      </c>
      <c r="E26" s="19" t="e">
        <f>+#REF!/F26*100</f>
        <v>#REF!</v>
      </c>
      <c r="F26" s="20"/>
      <c r="G26" s="21" t="e">
        <f>+#REF!-F26</f>
        <v>#REF!</v>
      </c>
      <c r="H26" s="25" t="s">
        <v>27</v>
      </c>
      <c r="I26" s="24">
        <f>241+176</f>
        <v>417</v>
      </c>
      <c r="J26" s="24">
        <v>417</v>
      </c>
      <c r="K26" s="24">
        <f>350.59+24</f>
        <v>374.59</v>
      </c>
      <c r="L26" s="37">
        <f t="shared" si="0"/>
        <v>89.829736211031161</v>
      </c>
      <c r="M26" s="64">
        <f>+J26-K26</f>
        <v>42.410000000000025</v>
      </c>
      <c r="N26" s="60">
        <v>341</v>
      </c>
      <c r="O26" s="63"/>
    </row>
    <row r="27" spans="1:15" s="27" customFormat="1" ht="63.75">
      <c r="A27" s="8">
        <v>21</v>
      </c>
      <c r="B27" s="18" t="s">
        <v>32</v>
      </c>
      <c r="C27" s="12" t="s">
        <v>11</v>
      </c>
      <c r="D27" s="18" t="s">
        <v>38</v>
      </c>
      <c r="E27" s="19"/>
      <c r="F27" s="20"/>
      <c r="G27" s="21"/>
      <c r="H27" s="25" t="s">
        <v>31</v>
      </c>
      <c r="I27" s="24">
        <v>100</v>
      </c>
      <c r="J27" s="24">
        <v>100</v>
      </c>
      <c r="K27" s="24">
        <v>3</v>
      </c>
      <c r="L27" s="37">
        <f t="shared" si="0"/>
        <v>3</v>
      </c>
      <c r="M27" s="24">
        <f t="shared" si="1"/>
        <v>97</v>
      </c>
      <c r="N27" s="60">
        <v>100</v>
      </c>
    </row>
    <row r="28" spans="1:15" s="27" customFormat="1" ht="51">
      <c r="A28" s="11">
        <v>22</v>
      </c>
      <c r="B28" s="18" t="s">
        <v>32</v>
      </c>
      <c r="C28" s="12" t="s">
        <v>58</v>
      </c>
      <c r="D28" s="18" t="s">
        <v>38</v>
      </c>
      <c r="E28" s="19" t="e">
        <f>+#REF!/F28*100</f>
        <v>#REF!</v>
      </c>
      <c r="F28" s="20"/>
      <c r="G28" s="21" t="e">
        <f>+#REF!-F28</f>
        <v>#REF!</v>
      </c>
      <c r="H28" s="25" t="s">
        <v>28</v>
      </c>
      <c r="I28" s="24">
        <v>342</v>
      </c>
      <c r="J28" s="24">
        <v>342</v>
      </c>
      <c r="K28" s="24">
        <v>341.96274</v>
      </c>
      <c r="L28" s="37">
        <f t="shared" si="0"/>
        <v>99.989105263157896</v>
      </c>
      <c r="M28" s="24">
        <f t="shared" si="1"/>
        <v>3.7260000000003402E-2</v>
      </c>
      <c r="N28" s="60">
        <v>430</v>
      </c>
    </row>
    <row r="29" spans="1:15" s="27" customFormat="1" ht="51">
      <c r="A29" s="8">
        <v>23</v>
      </c>
      <c r="B29" s="18" t="s">
        <v>32</v>
      </c>
      <c r="C29" s="12" t="s">
        <v>59</v>
      </c>
      <c r="D29" s="18" t="s">
        <v>38</v>
      </c>
      <c r="E29" s="19" t="e">
        <f>+#REF!/F29*100</f>
        <v>#REF!</v>
      </c>
      <c r="F29" s="20"/>
      <c r="G29" s="21" t="e">
        <f>+#REF!-F29</f>
        <v>#REF!</v>
      </c>
      <c r="H29" s="25" t="s">
        <v>29</v>
      </c>
      <c r="I29" s="24">
        <v>900</v>
      </c>
      <c r="J29" s="24">
        <f>930+50</f>
        <v>980</v>
      </c>
      <c r="K29" s="24">
        <v>911.72799999999995</v>
      </c>
      <c r="L29" s="37">
        <f t="shared" si="0"/>
        <v>93.03346938775509</v>
      </c>
      <c r="M29" s="24">
        <f t="shared" si="1"/>
        <v>68.272000000000048</v>
      </c>
      <c r="N29" s="60">
        <f>1282+501</f>
        <v>1783</v>
      </c>
    </row>
    <row r="30" spans="1:15" s="27" customFormat="1" ht="51.75">
      <c r="A30" s="30">
        <v>24</v>
      </c>
      <c r="B30" s="18" t="s">
        <v>32</v>
      </c>
      <c r="C30" s="36" t="s">
        <v>48</v>
      </c>
      <c r="D30" s="18" t="s">
        <v>38</v>
      </c>
      <c r="E30" s="28"/>
      <c r="F30" s="28"/>
      <c r="G30" s="28"/>
      <c r="H30" s="26" t="s">
        <v>30</v>
      </c>
      <c r="I30" s="24">
        <v>150</v>
      </c>
      <c r="J30" s="24">
        <v>0</v>
      </c>
      <c r="K30" s="24">
        <v>0</v>
      </c>
      <c r="L30" s="37">
        <v>0</v>
      </c>
      <c r="M30" s="24">
        <f t="shared" si="1"/>
        <v>0</v>
      </c>
      <c r="N30" s="60">
        <v>100</v>
      </c>
    </row>
    <row r="31" spans="1:15" s="27" customFormat="1" ht="63.75">
      <c r="A31" s="30">
        <v>25</v>
      </c>
      <c r="B31" s="18" t="s">
        <v>32</v>
      </c>
      <c r="C31" s="17" t="s">
        <v>71</v>
      </c>
      <c r="D31" s="18" t="s">
        <v>38</v>
      </c>
      <c r="E31" s="28"/>
      <c r="F31" s="28"/>
      <c r="G31" s="28"/>
      <c r="H31" s="26" t="s">
        <v>73</v>
      </c>
      <c r="I31" s="24">
        <v>91</v>
      </c>
      <c r="J31" s="24">
        <v>0</v>
      </c>
      <c r="K31" s="24">
        <v>0</v>
      </c>
      <c r="L31" s="37" t="e">
        <f>+K31/J31*100</f>
        <v>#DIV/0!</v>
      </c>
      <c r="M31" s="24">
        <f t="shared" si="1"/>
        <v>0</v>
      </c>
      <c r="N31" s="60">
        <v>45</v>
      </c>
    </row>
    <row r="32" spans="1:15" s="27" customFormat="1" ht="45">
      <c r="A32" s="30">
        <v>26</v>
      </c>
      <c r="B32" s="18" t="s">
        <v>32</v>
      </c>
      <c r="C32" s="29" t="s">
        <v>72</v>
      </c>
      <c r="D32" s="18" t="s">
        <v>38</v>
      </c>
      <c r="E32" s="28"/>
      <c r="F32" s="28"/>
      <c r="G32" s="28"/>
      <c r="H32" s="30" t="s">
        <v>74</v>
      </c>
      <c r="I32" s="54">
        <v>50</v>
      </c>
      <c r="J32" s="24">
        <v>40</v>
      </c>
      <c r="K32" s="24">
        <v>40</v>
      </c>
      <c r="L32" s="37">
        <f>+K32/J32*100</f>
        <v>100</v>
      </c>
      <c r="M32" s="24">
        <f t="shared" si="1"/>
        <v>0</v>
      </c>
      <c r="N32" s="60">
        <v>50</v>
      </c>
    </row>
    <row r="33" spans="1:16" s="27" customFormat="1" ht="45">
      <c r="A33" s="30">
        <v>27</v>
      </c>
      <c r="B33" s="18" t="s">
        <v>32</v>
      </c>
      <c r="C33" s="59" t="s">
        <v>89</v>
      </c>
      <c r="D33" s="18" t="s">
        <v>38</v>
      </c>
      <c r="E33" s="28"/>
      <c r="F33" s="28"/>
      <c r="G33" s="28"/>
      <c r="H33" s="30" t="s">
        <v>90</v>
      </c>
      <c r="I33" s="54"/>
      <c r="J33" s="24"/>
      <c r="K33" s="24"/>
      <c r="L33" s="37"/>
      <c r="M33" s="24"/>
      <c r="N33" s="60">
        <v>50</v>
      </c>
    </row>
    <row r="34" spans="1:16" s="27" customFormat="1">
      <c r="A34" s="4"/>
      <c r="B34" s="4">
        <v>1</v>
      </c>
      <c r="C34" s="4" t="s">
        <v>33</v>
      </c>
      <c r="D34" s="4"/>
      <c r="E34" s="4"/>
      <c r="F34" s="4"/>
      <c r="G34" s="4"/>
      <c r="H34" s="4"/>
      <c r="I34" s="34">
        <f>+I7+I8</f>
        <v>700</v>
      </c>
      <c r="J34" s="34">
        <f>+J7+J8</f>
        <v>700</v>
      </c>
      <c r="K34" s="34">
        <f>+K7+K8</f>
        <v>601</v>
      </c>
      <c r="L34" s="34">
        <f>+K34/J34*100</f>
        <v>85.857142857142861</v>
      </c>
      <c r="M34" s="34">
        <f>+M7+M8</f>
        <v>99</v>
      </c>
      <c r="N34" s="34">
        <f>+N7+N8</f>
        <v>700</v>
      </c>
    </row>
    <row r="35" spans="1:16" s="27" customFormat="1">
      <c r="A35" s="4"/>
      <c r="B35" s="4">
        <v>2</v>
      </c>
      <c r="C35" s="4" t="s">
        <v>34</v>
      </c>
      <c r="D35" s="4"/>
      <c r="E35" s="4"/>
      <c r="F35" s="4"/>
      <c r="G35" s="4"/>
      <c r="H35" s="4"/>
      <c r="I35" s="34">
        <f>+I9+I10</f>
        <v>325</v>
      </c>
      <c r="J35" s="34">
        <f t="shared" ref="J35:N35" si="2">+J9+J10</f>
        <v>225</v>
      </c>
      <c r="K35" s="34">
        <f t="shared" si="2"/>
        <v>215</v>
      </c>
      <c r="L35" s="34" t="e">
        <f t="shared" si="2"/>
        <v>#DIV/0!</v>
      </c>
      <c r="M35" s="34">
        <f t="shared" si="2"/>
        <v>10</v>
      </c>
      <c r="N35" s="34">
        <f t="shared" si="2"/>
        <v>325</v>
      </c>
    </row>
    <row r="36" spans="1:16" s="27" customFormat="1">
      <c r="A36" s="4"/>
      <c r="B36" s="4">
        <v>3</v>
      </c>
      <c r="C36" s="4" t="s">
        <v>35</v>
      </c>
      <c r="D36" s="4"/>
      <c r="E36" s="4"/>
      <c r="F36" s="4"/>
      <c r="G36" s="4"/>
      <c r="H36" s="4"/>
      <c r="I36" s="34">
        <f>+I11+I12+I13+I14+I15+I16+I17</f>
        <v>5721</v>
      </c>
      <c r="J36" s="34">
        <f>+J11+J12+J13+J14+J15+J16+J17</f>
        <v>5685.4</v>
      </c>
      <c r="K36" s="34">
        <f>+K11+K12+K13+K14+K15+K16+K17</f>
        <v>5098.3990000000003</v>
      </c>
      <c r="L36" s="34">
        <f t="shared" ref="L36:L39" si="3">+K36/J36*100</f>
        <v>89.675291096492785</v>
      </c>
      <c r="M36" s="34">
        <f>+M11+M12+M13+M14+M15+M16+M17</f>
        <v>587.00099999999986</v>
      </c>
      <c r="N36" s="34">
        <f>+N11+N12+N13+N14+N15+N16+N17</f>
        <v>5686</v>
      </c>
      <c r="O36" s="27">
        <v>5686</v>
      </c>
      <c r="P36" s="63">
        <f>+N36-O36</f>
        <v>0</v>
      </c>
    </row>
    <row r="37" spans="1:16" s="27" customFormat="1">
      <c r="A37" s="4"/>
      <c r="B37" s="4">
        <v>4</v>
      </c>
      <c r="C37" s="4" t="s">
        <v>64</v>
      </c>
      <c r="D37" s="4"/>
      <c r="E37" s="4"/>
      <c r="F37" s="4"/>
      <c r="G37" s="4"/>
      <c r="H37" s="4"/>
      <c r="I37" s="34">
        <f>+I18</f>
        <v>30</v>
      </c>
      <c r="J37" s="34">
        <f>+J18</f>
        <v>30</v>
      </c>
      <c r="K37" s="34">
        <f>+K18</f>
        <v>25</v>
      </c>
      <c r="L37" s="34">
        <f t="shared" si="3"/>
        <v>83.333333333333343</v>
      </c>
      <c r="M37" s="34">
        <f>+M18</f>
        <v>5</v>
      </c>
      <c r="N37" s="34">
        <f>+N18</f>
        <v>30</v>
      </c>
    </row>
    <row r="38" spans="1:16" s="27" customFormat="1">
      <c r="A38" s="4"/>
      <c r="B38" s="4">
        <v>5</v>
      </c>
      <c r="C38" s="4" t="s">
        <v>32</v>
      </c>
      <c r="D38" s="4"/>
      <c r="E38" s="4"/>
      <c r="F38" s="4"/>
      <c r="G38" s="4"/>
      <c r="H38" s="4"/>
      <c r="I38" s="34">
        <f>+I30+I29+I28+I27+I26+I25+I24+I23+I22+I21+I20+I19+I31+I32+I33</f>
        <v>5034</v>
      </c>
      <c r="J38" s="34">
        <f t="shared" ref="J38:M38" si="4">+J30+J29+J28+J27+J26+J25+J24+J23+J22+J21+J20+J19+J31+J32+J33</f>
        <v>3750.1150000000002</v>
      </c>
      <c r="K38" s="34">
        <f t="shared" si="4"/>
        <v>3164.7332900000001</v>
      </c>
      <c r="L38" s="34" t="e">
        <f t="shared" si="4"/>
        <v>#DIV/0!</v>
      </c>
      <c r="M38" s="34">
        <f t="shared" si="4"/>
        <v>585.38170999999988</v>
      </c>
      <c r="N38" s="62">
        <f>+N30+N29+N28+N27+N26+N25+N24+N23+N22+N21+N20+N19+N31+N32+N33</f>
        <v>5359</v>
      </c>
    </row>
    <row r="39" spans="1:16" s="27" customFormat="1">
      <c r="A39" s="4"/>
      <c r="B39" s="4"/>
      <c r="C39" s="4" t="s">
        <v>65</v>
      </c>
      <c r="D39" s="4"/>
      <c r="E39" s="4"/>
      <c r="F39" s="4"/>
      <c r="G39" s="4"/>
      <c r="H39" s="4"/>
      <c r="I39" s="34">
        <f>+I38+I37+I36+I35+I34</f>
        <v>11810</v>
      </c>
      <c r="J39" s="34">
        <f>+J38+J37+J36+J35+J34</f>
        <v>10390.514999999999</v>
      </c>
      <c r="K39" s="34">
        <f>+K38+K37+K36+K35+K34</f>
        <v>9104.1322900000014</v>
      </c>
      <c r="L39" s="34">
        <f t="shared" si="3"/>
        <v>87.619644358340295</v>
      </c>
      <c r="M39" s="34">
        <f>+M38+M37+M36+M35+M34</f>
        <v>1286.3827099999999</v>
      </c>
      <c r="N39" s="34">
        <f>+N38+N37+N36+N35+N34</f>
        <v>12100</v>
      </c>
    </row>
  </sheetData>
  <mergeCells count="1">
    <mergeCell ref="A2:N2"/>
  </mergeCells>
  <printOptions horizontalCentered="1"/>
  <pageMargins left="0.9055118110236221" right="0" top="0" bottom="0" header="0.31496062992125984" footer="0.31496062992125984"/>
  <pageSetup paperSize="9" scale="5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V38"/>
  <sheetViews>
    <sheetView view="pageBreakPreview" zoomScale="85" zoomScaleNormal="100" zoomScaleSheetLayoutView="85" workbookViewId="0">
      <selection activeCell="K15" sqref="K15"/>
    </sheetView>
  </sheetViews>
  <sheetFormatPr defaultRowHeight="15"/>
  <cols>
    <col min="1" max="1" width="6.5703125" style="4" customWidth="1"/>
    <col min="2" max="2" width="10.85546875" style="4" customWidth="1"/>
    <col min="3" max="3" width="36.28515625" style="4" customWidth="1"/>
    <col min="4" max="4" width="16.28515625" style="4" customWidth="1"/>
    <col min="5" max="5" width="13.7109375" style="4" hidden="1" customWidth="1"/>
    <col min="6" max="7" width="13.28515625" style="4" hidden="1" customWidth="1"/>
    <col min="8" max="8" width="17.5703125" style="4" customWidth="1"/>
    <col min="9" max="9" width="11.28515625" style="4" customWidth="1"/>
    <col min="10" max="10" width="9.140625" style="27" customWidth="1"/>
    <col min="11" max="11" width="7.28515625" style="27" customWidth="1"/>
    <col min="12" max="48" width="9.140625" style="27"/>
    <col min="49" max="16384" width="9.140625" style="4"/>
  </cols>
  <sheetData>
    <row r="1" spans="1:12">
      <c r="A1" s="5"/>
      <c r="B1" s="5"/>
      <c r="C1" s="6"/>
      <c r="D1" s="6"/>
      <c r="E1" s="6"/>
      <c r="F1" s="6"/>
      <c r="G1" s="6"/>
      <c r="H1" s="6"/>
      <c r="I1" s="6"/>
    </row>
    <row r="2" spans="1:12" ht="15" customHeight="1">
      <c r="A2" s="72" t="s">
        <v>70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5" customHeight="1">
      <c r="D3" s="14"/>
      <c r="J3" s="27" t="s">
        <v>66</v>
      </c>
    </row>
    <row r="4" spans="1:12" ht="44.25" customHeight="1">
      <c r="A4" s="15" t="s">
        <v>0</v>
      </c>
      <c r="B4" s="15" t="s">
        <v>37</v>
      </c>
      <c r="C4" s="15" t="s">
        <v>2</v>
      </c>
      <c r="D4" s="13" t="s">
        <v>8</v>
      </c>
      <c r="E4" s="3" t="s">
        <v>9</v>
      </c>
      <c r="F4" s="15" t="s">
        <v>6</v>
      </c>
      <c r="G4" s="15" t="s">
        <v>7</v>
      </c>
      <c r="H4" s="15" t="s">
        <v>12</v>
      </c>
      <c r="I4" s="15" t="s">
        <v>75</v>
      </c>
      <c r="J4" s="32" t="s">
        <v>62</v>
      </c>
      <c r="K4" s="32" t="s">
        <v>63</v>
      </c>
      <c r="L4" s="32" t="s">
        <v>68</v>
      </c>
    </row>
    <row r="5" spans="1:12">
      <c r="A5" s="7">
        <v>1</v>
      </c>
      <c r="B5" s="7">
        <v>2</v>
      </c>
      <c r="C5" s="7">
        <v>3</v>
      </c>
      <c r="D5" s="7">
        <v>4</v>
      </c>
      <c r="E5" s="7">
        <v>4</v>
      </c>
      <c r="F5" s="7">
        <v>5</v>
      </c>
      <c r="G5" s="7">
        <v>6</v>
      </c>
      <c r="H5" s="7">
        <v>5</v>
      </c>
      <c r="I5" s="7">
        <v>6</v>
      </c>
      <c r="J5" s="35">
        <v>8</v>
      </c>
      <c r="K5" s="35">
        <v>9</v>
      </c>
      <c r="L5" s="35">
        <v>10</v>
      </c>
    </row>
    <row r="6" spans="1:12">
      <c r="A6" s="8"/>
      <c r="B6" s="8"/>
      <c r="C6" s="9" t="s">
        <v>3</v>
      </c>
      <c r="D6" s="1"/>
      <c r="E6" s="2" t="e">
        <f>+#REF!/#REF!*100</f>
        <v>#REF!</v>
      </c>
      <c r="F6" s="10">
        <f>+SUM(F7:F29)</f>
        <v>0</v>
      </c>
      <c r="G6" s="10" t="e">
        <f>+SUM(G7:G29)</f>
        <v>#REF!</v>
      </c>
      <c r="H6" s="10"/>
      <c r="I6" s="23">
        <f>SUM(I7:I32)</f>
        <v>11634</v>
      </c>
      <c r="J6" s="38">
        <f>SUM(J7:J30)</f>
        <v>1104.114</v>
      </c>
      <c r="K6" s="37">
        <f>+J6/I6*100</f>
        <v>9.4904074265085097</v>
      </c>
      <c r="L6" s="39">
        <f>+I6-J6</f>
        <v>10529.886</v>
      </c>
    </row>
    <row r="7" spans="1:12" ht="38.25">
      <c r="A7" s="8">
        <v>1</v>
      </c>
      <c r="B7" s="18" t="s">
        <v>33</v>
      </c>
      <c r="C7" s="12" t="s">
        <v>39</v>
      </c>
      <c r="D7" s="18" t="s">
        <v>38</v>
      </c>
      <c r="E7" s="19" t="e">
        <f>+#REF!/F7*100</f>
        <v>#REF!</v>
      </c>
      <c r="F7" s="21"/>
      <c r="G7" s="21" t="e">
        <f>+#REF!-F7</f>
        <v>#REF!</v>
      </c>
      <c r="H7" s="25" t="s">
        <v>13</v>
      </c>
      <c r="I7" s="24">
        <v>200</v>
      </c>
      <c r="J7" s="32"/>
      <c r="K7" s="37">
        <f>+J7/I7*100</f>
        <v>0</v>
      </c>
      <c r="L7" s="24">
        <f>+I7-J7</f>
        <v>200</v>
      </c>
    </row>
    <row r="8" spans="1:12" ht="38.25">
      <c r="A8" s="11">
        <v>2</v>
      </c>
      <c r="B8" s="18" t="s">
        <v>33</v>
      </c>
      <c r="C8" s="12" t="s">
        <v>40</v>
      </c>
      <c r="D8" s="18" t="s">
        <v>38</v>
      </c>
      <c r="E8" s="19" t="e">
        <f>+#REF!/F8*100</f>
        <v>#REF!</v>
      </c>
      <c r="F8" s="21"/>
      <c r="G8" s="21" t="e">
        <f>+#REF!-F8</f>
        <v>#REF!</v>
      </c>
      <c r="H8" s="25" t="s">
        <v>14</v>
      </c>
      <c r="I8" s="24">
        <v>500</v>
      </c>
      <c r="J8" s="24">
        <v>53</v>
      </c>
      <c r="K8" s="37">
        <f t="shared" ref="K8:K32" si="0">+J8/I8*100</f>
        <v>10.6</v>
      </c>
      <c r="L8" s="24">
        <f t="shared" ref="L8:L32" si="1">+I8-J8</f>
        <v>447</v>
      </c>
    </row>
    <row r="9" spans="1:12" ht="63.75">
      <c r="A9" s="8">
        <v>3</v>
      </c>
      <c r="B9" s="18" t="s">
        <v>34</v>
      </c>
      <c r="C9" s="12" t="s">
        <v>50</v>
      </c>
      <c r="D9" s="18" t="s">
        <v>38</v>
      </c>
      <c r="E9" s="19" t="e">
        <f>+#REF!/F9*100</f>
        <v>#REF!</v>
      </c>
      <c r="F9" s="20"/>
      <c r="G9" s="21" t="e">
        <f>+#REF!-F9</f>
        <v>#REF!</v>
      </c>
      <c r="H9" s="25" t="s">
        <v>15</v>
      </c>
      <c r="I9" s="24">
        <v>225</v>
      </c>
      <c r="J9" s="32"/>
      <c r="K9" s="37">
        <f t="shared" si="0"/>
        <v>0</v>
      </c>
      <c r="L9" s="24">
        <f t="shared" si="1"/>
        <v>225</v>
      </c>
    </row>
    <row r="10" spans="1:12" s="33" customFormat="1" ht="38.25">
      <c r="A10" s="40">
        <v>4</v>
      </c>
      <c r="B10" s="41" t="s">
        <v>35</v>
      </c>
      <c r="C10" s="42" t="s">
        <v>1</v>
      </c>
      <c r="D10" s="41" t="s">
        <v>38</v>
      </c>
      <c r="E10" s="43" t="e">
        <f>+#REF!/F10*100</f>
        <v>#REF!</v>
      </c>
      <c r="F10" s="44"/>
      <c r="G10" s="45" t="e">
        <f>+#REF!-F10</f>
        <v>#REF!</v>
      </c>
      <c r="H10" s="46" t="s">
        <v>16</v>
      </c>
      <c r="I10" s="47">
        <v>263</v>
      </c>
      <c r="J10" s="48"/>
      <c r="K10" s="49">
        <f t="shared" si="0"/>
        <v>0</v>
      </c>
      <c r="L10" s="47">
        <f t="shared" si="1"/>
        <v>263</v>
      </c>
    </row>
    <row r="11" spans="1:12" s="33" customFormat="1" ht="38.25">
      <c r="A11" s="40">
        <v>5</v>
      </c>
      <c r="B11" s="41" t="s">
        <v>35</v>
      </c>
      <c r="C11" s="42" t="s">
        <v>41</v>
      </c>
      <c r="D11" s="41" t="s">
        <v>38</v>
      </c>
      <c r="E11" s="43" t="e">
        <f>+#REF!/F11*100</f>
        <v>#REF!</v>
      </c>
      <c r="F11" s="44"/>
      <c r="G11" s="45" t="e">
        <f>+#REF!-F11</f>
        <v>#REF!</v>
      </c>
      <c r="H11" s="46" t="s">
        <v>17</v>
      </c>
      <c r="I11" s="47">
        <v>80</v>
      </c>
      <c r="J11" s="50"/>
      <c r="K11" s="49">
        <f t="shared" si="0"/>
        <v>0</v>
      </c>
      <c r="L11" s="47">
        <f t="shared" si="1"/>
        <v>80</v>
      </c>
    </row>
    <row r="12" spans="1:12" s="33" customFormat="1" ht="38.25">
      <c r="A12" s="40">
        <v>6</v>
      </c>
      <c r="B12" s="41" t="s">
        <v>35</v>
      </c>
      <c r="C12" s="42" t="s">
        <v>4</v>
      </c>
      <c r="D12" s="41" t="s">
        <v>38</v>
      </c>
      <c r="E12" s="43" t="e">
        <f>+#REF!/F12*100</f>
        <v>#REF!</v>
      </c>
      <c r="F12" s="44"/>
      <c r="G12" s="45" t="e">
        <f>+#REF!-F12</f>
        <v>#REF!</v>
      </c>
      <c r="H12" s="46" t="s">
        <v>18</v>
      </c>
      <c r="I12" s="47">
        <v>4667</v>
      </c>
      <c r="J12" s="51">
        <v>668.62099999999998</v>
      </c>
      <c r="K12" s="49">
        <f t="shared" si="0"/>
        <v>14.326569530747804</v>
      </c>
      <c r="L12" s="47">
        <f t="shared" si="1"/>
        <v>3998.3789999999999</v>
      </c>
    </row>
    <row r="13" spans="1:12" s="33" customFormat="1" ht="38.25">
      <c r="A13" s="40">
        <v>7</v>
      </c>
      <c r="B13" s="41" t="s">
        <v>35</v>
      </c>
      <c r="C13" s="42" t="s">
        <v>42</v>
      </c>
      <c r="D13" s="41" t="s">
        <v>38</v>
      </c>
      <c r="E13" s="43" t="e">
        <f>+#REF!/F13*100</f>
        <v>#REF!</v>
      </c>
      <c r="F13" s="44"/>
      <c r="G13" s="45" t="e">
        <f>+#REF!-F13</f>
        <v>#REF!</v>
      </c>
      <c r="H13" s="46" t="s">
        <v>43</v>
      </c>
      <c r="I13" s="47">
        <v>120</v>
      </c>
      <c r="J13" s="50">
        <v>67.239000000000004</v>
      </c>
      <c r="K13" s="49">
        <f t="shared" si="0"/>
        <v>56.032500000000006</v>
      </c>
      <c r="L13" s="47">
        <f t="shared" si="1"/>
        <v>52.760999999999996</v>
      </c>
    </row>
    <row r="14" spans="1:12" s="33" customFormat="1" ht="38.25">
      <c r="A14" s="40">
        <v>8</v>
      </c>
      <c r="B14" s="41" t="s">
        <v>35</v>
      </c>
      <c r="C14" s="52" t="s">
        <v>67</v>
      </c>
      <c r="D14" s="41" t="s">
        <v>38</v>
      </c>
      <c r="E14" s="43" t="e">
        <f>+#REF!/F14*100</f>
        <v>#REF!</v>
      </c>
      <c r="F14" s="44"/>
      <c r="G14" s="45" t="e">
        <f>+#REF!-F14</f>
        <v>#REF!</v>
      </c>
      <c r="H14" s="46" t="s">
        <v>19</v>
      </c>
      <c r="I14" s="47">
        <v>100</v>
      </c>
      <c r="J14" s="50">
        <v>50</v>
      </c>
      <c r="K14" s="49">
        <f t="shared" si="0"/>
        <v>50</v>
      </c>
      <c r="L14" s="47">
        <f t="shared" si="1"/>
        <v>50</v>
      </c>
    </row>
    <row r="15" spans="1:12" s="33" customFormat="1" ht="38.25">
      <c r="A15" s="40">
        <v>9</v>
      </c>
      <c r="B15" s="41" t="s">
        <v>35</v>
      </c>
      <c r="C15" s="42" t="s">
        <v>44</v>
      </c>
      <c r="D15" s="41" t="s">
        <v>38</v>
      </c>
      <c r="E15" s="43" t="e">
        <f>+#REF!/F15*100</f>
        <v>#REF!</v>
      </c>
      <c r="F15" s="44"/>
      <c r="G15" s="45" t="e">
        <f>+#REF!-F15</f>
        <v>#REF!</v>
      </c>
      <c r="H15" s="46" t="s">
        <v>45</v>
      </c>
      <c r="I15" s="47">
        <v>50</v>
      </c>
      <c r="J15" s="50"/>
      <c r="K15" s="49">
        <f t="shared" si="0"/>
        <v>0</v>
      </c>
      <c r="L15" s="47">
        <f t="shared" si="1"/>
        <v>50</v>
      </c>
    </row>
    <row r="16" spans="1:12" s="33" customFormat="1" ht="51">
      <c r="A16" s="40">
        <v>10</v>
      </c>
      <c r="B16" s="41" t="s">
        <v>35</v>
      </c>
      <c r="C16" s="53" t="s">
        <v>5</v>
      </c>
      <c r="D16" s="41" t="s">
        <v>38</v>
      </c>
      <c r="E16" s="43" t="e">
        <f>+#REF!/F16*100</f>
        <v>#REF!</v>
      </c>
      <c r="F16" s="44"/>
      <c r="G16" s="45" t="e">
        <f>+#REF!-F16</f>
        <v>#REF!</v>
      </c>
      <c r="H16" s="46" t="s">
        <v>46</v>
      </c>
      <c r="I16" s="47">
        <v>441</v>
      </c>
      <c r="J16" s="50">
        <v>98</v>
      </c>
      <c r="K16" s="49">
        <f t="shared" si="0"/>
        <v>22.222222222222221</v>
      </c>
      <c r="L16" s="47">
        <f t="shared" si="1"/>
        <v>343</v>
      </c>
    </row>
    <row r="17" spans="1:14" ht="51">
      <c r="A17" s="22">
        <v>11</v>
      </c>
      <c r="B17" s="18" t="s">
        <v>36</v>
      </c>
      <c r="C17" s="16" t="s">
        <v>47</v>
      </c>
      <c r="D17" s="18" t="s">
        <v>38</v>
      </c>
      <c r="E17" s="19" t="e">
        <f>+#REF!/F17*100</f>
        <v>#REF!</v>
      </c>
      <c r="F17" s="20"/>
      <c r="G17" s="21" t="e">
        <f>+#REF!-F17</f>
        <v>#REF!</v>
      </c>
      <c r="H17" s="25" t="s">
        <v>20</v>
      </c>
      <c r="I17" s="24">
        <v>30</v>
      </c>
      <c r="J17" s="24">
        <v>10</v>
      </c>
      <c r="K17" s="37">
        <f t="shared" si="0"/>
        <v>33.333333333333329</v>
      </c>
      <c r="L17" s="24">
        <f t="shared" si="1"/>
        <v>20</v>
      </c>
    </row>
    <row r="18" spans="1:14" ht="51">
      <c r="A18" s="22">
        <v>12</v>
      </c>
      <c r="B18" s="18" t="s">
        <v>32</v>
      </c>
      <c r="C18" s="12" t="s">
        <v>49</v>
      </c>
      <c r="D18" s="18" t="s">
        <v>38</v>
      </c>
      <c r="E18" s="19" t="e">
        <f>+#REF!/F18*100</f>
        <v>#REF!</v>
      </c>
      <c r="F18" s="20"/>
      <c r="G18" s="21" t="e">
        <f>+#REF!-F18</f>
        <v>#REF!</v>
      </c>
      <c r="H18" s="25" t="s">
        <v>21</v>
      </c>
      <c r="I18" s="24">
        <v>65</v>
      </c>
      <c r="J18" s="32"/>
      <c r="K18" s="37">
        <f t="shared" si="0"/>
        <v>0</v>
      </c>
      <c r="L18" s="24">
        <f t="shared" si="1"/>
        <v>65</v>
      </c>
    </row>
    <row r="19" spans="1:14" ht="51">
      <c r="A19" s="8">
        <v>13</v>
      </c>
      <c r="B19" s="18" t="s">
        <v>32</v>
      </c>
      <c r="C19" s="12" t="s">
        <v>52</v>
      </c>
      <c r="D19" s="18" t="s">
        <v>38</v>
      </c>
      <c r="E19" s="19" t="e">
        <f>+#REF!/F19*100</f>
        <v>#REF!</v>
      </c>
      <c r="F19" s="20"/>
      <c r="G19" s="21" t="e">
        <f>+#REF!-F19</f>
        <v>#REF!</v>
      </c>
      <c r="H19" s="25" t="s">
        <v>22</v>
      </c>
      <c r="I19" s="24">
        <v>64</v>
      </c>
      <c r="J19" s="32"/>
      <c r="K19" s="37">
        <f t="shared" si="0"/>
        <v>0</v>
      </c>
      <c r="L19" s="24">
        <f t="shared" si="1"/>
        <v>64</v>
      </c>
    </row>
    <row r="20" spans="1:14" ht="51">
      <c r="A20" s="8">
        <v>14</v>
      </c>
      <c r="B20" s="18" t="s">
        <v>32</v>
      </c>
      <c r="C20" s="12" t="s">
        <v>60</v>
      </c>
      <c r="D20" s="18" t="s">
        <v>38</v>
      </c>
      <c r="E20" s="19"/>
      <c r="F20" s="20"/>
      <c r="G20" s="21"/>
      <c r="H20" s="25" t="s">
        <v>61</v>
      </c>
      <c r="I20" s="24">
        <f>200-100</f>
        <v>100</v>
      </c>
      <c r="J20" s="32"/>
      <c r="K20" s="37">
        <f t="shared" si="0"/>
        <v>0</v>
      </c>
      <c r="L20" s="24">
        <f t="shared" si="1"/>
        <v>100</v>
      </c>
      <c r="M20" s="27" t="s">
        <v>69</v>
      </c>
    </row>
    <row r="21" spans="1:14" s="27" customFormat="1" ht="51">
      <c r="A21" s="22">
        <v>15</v>
      </c>
      <c r="B21" s="18" t="s">
        <v>32</v>
      </c>
      <c r="C21" s="12" t="s">
        <v>53</v>
      </c>
      <c r="D21" s="18" t="s">
        <v>38</v>
      </c>
      <c r="E21" s="19" t="e">
        <f>+#REF!/F21*100</f>
        <v>#REF!</v>
      </c>
      <c r="F21" s="20"/>
      <c r="G21" s="21" t="e">
        <f>+#REF!-F21</f>
        <v>#REF!</v>
      </c>
      <c r="H21" s="25" t="s">
        <v>23</v>
      </c>
      <c r="I21" s="24">
        <v>200</v>
      </c>
      <c r="J21" s="32"/>
      <c r="K21" s="37">
        <f t="shared" si="0"/>
        <v>0</v>
      </c>
      <c r="L21" s="24">
        <f t="shared" si="1"/>
        <v>200</v>
      </c>
      <c r="N21" s="27">
        <f>44.526+55.474</f>
        <v>100</v>
      </c>
    </row>
    <row r="22" spans="1:14" ht="51">
      <c r="A22" s="11">
        <v>16</v>
      </c>
      <c r="B22" s="18" t="s">
        <v>32</v>
      </c>
      <c r="C22" s="12" t="s">
        <v>54</v>
      </c>
      <c r="D22" s="18" t="s">
        <v>38</v>
      </c>
      <c r="E22" s="19" t="e">
        <f>+#REF!/F22*100</f>
        <v>#REF!</v>
      </c>
      <c r="F22" s="20"/>
      <c r="G22" s="21" t="e">
        <f>+#REF!-F22</f>
        <v>#REF!</v>
      </c>
      <c r="H22" s="25" t="s">
        <v>24</v>
      </c>
      <c r="I22" s="24">
        <v>255</v>
      </c>
      <c r="J22" s="32"/>
      <c r="K22" s="37">
        <f t="shared" si="0"/>
        <v>0</v>
      </c>
      <c r="L22" s="24">
        <f t="shared" si="1"/>
        <v>255</v>
      </c>
    </row>
    <row r="23" spans="1:14" ht="51">
      <c r="A23" s="11">
        <v>17</v>
      </c>
      <c r="B23" s="18" t="s">
        <v>32</v>
      </c>
      <c r="C23" s="12" t="s">
        <v>10</v>
      </c>
      <c r="D23" s="18" t="s">
        <v>38</v>
      </c>
      <c r="E23" s="19" t="e">
        <f>+#REF!/F23*100</f>
        <v>#REF!</v>
      </c>
      <c r="F23" s="20"/>
      <c r="G23" s="21" t="e">
        <f>+#REF!-F23</f>
        <v>#REF!</v>
      </c>
      <c r="H23" s="25" t="s">
        <v>25</v>
      </c>
      <c r="I23" s="24">
        <v>100</v>
      </c>
      <c r="J23" s="32"/>
      <c r="K23" s="37">
        <f t="shared" si="0"/>
        <v>0</v>
      </c>
      <c r="L23" s="24">
        <f t="shared" si="1"/>
        <v>100</v>
      </c>
    </row>
    <row r="24" spans="1:14" ht="38.25">
      <c r="A24" s="8">
        <v>18</v>
      </c>
      <c r="B24" s="18" t="s">
        <v>32</v>
      </c>
      <c r="C24" s="12" t="s">
        <v>55</v>
      </c>
      <c r="D24" s="18" t="s">
        <v>38</v>
      </c>
      <c r="E24" s="19" t="e">
        <f>+#REF!/F24*100</f>
        <v>#REF!</v>
      </c>
      <c r="F24" s="20"/>
      <c r="G24" s="21" t="e">
        <f>+#REF!-F24</f>
        <v>#REF!</v>
      </c>
      <c r="H24" s="25" t="s">
        <v>26</v>
      </c>
      <c r="I24" s="24">
        <v>900</v>
      </c>
      <c r="J24" s="32">
        <v>154.25399999999999</v>
      </c>
      <c r="K24" s="37">
        <f t="shared" si="0"/>
        <v>17.139333333333333</v>
      </c>
      <c r="L24" s="24">
        <f t="shared" si="1"/>
        <v>745.74599999999998</v>
      </c>
    </row>
    <row r="25" spans="1:14" ht="63.75">
      <c r="A25" s="11">
        <v>19</v>
      </c>
      <c r="B25" s="18" t="s">
        <v>32</v>
      </c>
      <c r="C25" s="12" t="s">
        <v>56</v>
      </c>
      <c r="D25" s="18" t="s">
        <v>38</v>
      </c>
      <c r="E25" s="19" t="e">
        <f>+#REF!/F25*100</f>
        <v>#REF!</v>
      </c>
      <c r="F25" s="20"/>
      <c r="G25" s="21" t="e">
        <f>+#REF!-F25</f>
        <v>#REF!</v>
      </c>
      <c r="H25" s="26" t="s">
        <v>51</v>
      </c>
      <c r="I25" s="24">
        <v>1400</v>
      </c>
      <c r="J25" s="32"/>
      <c r="K25" s="37">
        <f t="shared" si="0"/>
        <v>0</v>
      </c>
      <c r="L25" s="24">
        <f t="shared" si="1"/>
        <v>1400</v>
      </c>
    </row>
    <row r="26" spans="1:14" ht="38.25">
      <c r="A26" s="8">
        <v>20</v>
      </c>
      <c r="B26" s="18" t="s">
        <v>32</v>
      </c>
      <c r="C26" s="17" t="s">
        <v>57</v>
      </c>
      <c r="D26" s="18" t="s">
        <v>38</v>
      </c>
      <c r="E26" s="19" t="e">
        <f>+#REF!/F26*100</f>
        <v>#REF!</v>
      </c>
      <c r="F26" s="20"/>
      <c r="G26" s="21" t="e">
        <f>+#REF!-F26</f>
        <v>#REF!</v>
      </c>
      <c r="H26" s="25" t="s">
        <v>27</v>
      </c>
      <c r="I26" s="24">
        <v>241</v>
      </c>
      <c r="J26" s="32"/>
      <c r="K26" s="37">
        <f t="shared" si="0"/>
        <v>0</v>
      </c>
      <c r="L26" s="24">
        <f t="shared" si="1"/>
        <v>241</v>
      </c>
    </row>
    <row r="27" spans="1:14" ht="63.75">
      <c r="A27" s="8">
        <v>21</v>
      </c>
      <c r="B27" s="18" t="s">
        <v>32</v>
      </c>
      <c r="C27" s="12" t="s">
        <v>11</v>
      </c>
      <c r="D27" s="18" t="s">
        <v>38</v>
      </c>
      <c r="E27" s="19"/>
      <c r="F27" s="20"/>
      <c r="G27" s="21"/>
      <c r="H27" s="25" t="s">
        <v>31</v>
      </c>
      <c r="I27" s="24">
        <v>100</v>
      </c>
      <c r="J27" s="24">
        <v>3</v>
      </c>
      <c r="K27" s="37">
        <f t="shared" si="0"/>
        <v>3</v>
      </c>
      <c r="L27" s="24">
        <f t="shared" si="1"/>
        <v>97</v>
      </c>
    </row>
    <row r="28" spans="1:14" ht="51">
      <c r="A28" s="11">
        <v>22</v>
      </c>
      <c r="B28" s="18" t="s">
        <v>32</v>
      </c>
      <c r="C28" s="12" t="s">
        <v>58</v>
      </c>
      <c r="D28" s="18" t="s">
        <v>38</v>
      </c>
      <c r="E28" s="19" t="e">
        <f>+#REF!/F28*100</f>
        <v>#REF!</v>
      </c>
      <c r="F28" s="20"/>
      <c r="G28" s="21" t="e">
        <f>+#REF!-F28</f>
        <v>#REF!</v>
      </c>
      <c r="H28" s="25" t="s">
        <v>28</v>
      </c>
      <c r="I28" s="24">
        <v>342</v>
      </c>
      <c r="J28" s="32"/>
      <c r="K28" s="37">
        <f t="shared" si="0"/>
        <v>0</v>
      </c>
      <c r="L28" s="24">
        <f t="shared" si="1"/>
        <v>342</v>
      </c>
    </row>
    <row r="29" spans="1:14" ht="51">
      <c r="A29" s="8">
        <v>23</v>
      </c>
      <c r="B29" s="18" t="s">
        <v>32</v>
      </c>
      <c r="C29" s="12" t="s">
        <v>59</v>
      </c>
      <c r="D29" s="18" t="s">
        <v>38</v>
      </c>
      <c r="E29" s="19" t="e">
        <f>+#REF!/F29*100</f>
        <v>#REF!</v>
      </c>
      <c r="F29" s="20"/>
      <c r="G29" s="21" t="e">
        <f>+#REF!-F29</f>
        <v>#REF!</v>
      </c>
      <c r="H29" s="25" t="s">
        <v>29</v>
      </c>
      <c r="I29" s="24">
        <v>900</v>
      </c>
      <c r="J29" s="32"/>
      <c r="K29" s="37">
        <f t="shared" si="0"/>
        <v>0</v>
      </c>
      <c r="L29" s="24">
        <f t="shared" si="1"/>
        <v>900</v>
      </c>
    </row>
    <row r="30" spans="1:14" ht="51.75">
      <c r="A30" s="30">
        <v>24</v>
      </c>
      <c r="B30" s="18" t="s">
        <v>32</v>
      </c>
      <c r="C30" s="36" t="s">
        <v>48</v>
      </c>
      <c r="D30" s="18" t="s">
        <v>38</v>
      </c>
      <c r="E30" s="28"/>
      <c r="F30" s="28"/>
      <c r="G30" s="28"/>
      <c r="H30" s="26" t="s">
        <v>30</v>
      </c>
      <c r="I30" s="24">
        <v>150</v>
      </c>
      <c r="J30" s="32"/>
      <c r="K30" s="37">
        <f t="shared" si="0"/>
        <v>0</v>
      </c>
      <c r="L30" s="24">
        <f t="shared" si="1"/>
        <v>150</v>
      </c>
    </row>
    <row r="31" spans="1:14" ht="63.75">
      <c r="A31" s="30">
        <v>25</v>
      </c>
      <c r="B31" s="18" t="s">
        <v>32</v>
      </c>
      <c r="C31" s="17" t="s">
        <v>71</v>
      </c>
      <c r="D31" s="18" t="s">
        <v>38</v>
      </c>
      <c r="E31" s="28"/>
      <c r="F31" s="28"/>
      <c r="G31" s="28"/>
      <c r="H31" s="26" t="s">
        <v>73</v>
      </c>
      <c r="I31" s="24">
        <v>91</v>
      </c>
      <c r="J31" s="32"/>
      <c r="K31" s="37">
        <f t="shared" si="0"/>
        <v>0</v>
      </c>
      <c r="L31" s="24">
        <f t="shared" si="1"/>
        <v>91</v>
      </c>
    </row>
    <row r="32" spans="1:14" ht="45">
      <c r="A32" s="30">
        <v>26</v>
      </c>
      <c r="B32" s="18" t="s">
        <v>32</v>
      </c>
      <c r="C32" s="29" t="s">
        <v>72</v>
      </c>
      <c r="D32" s="18" t="s">
        <v>38</v>
      </c>
      <c r="E32" s="28"/>
      <c r="F32" s="28"/>
      <c r="G32" s="28"/>
      <c r="H32" s="30" t="s">
        <v>74</v>
      </c>
      <c r="I32" s="54">
        <v>50</v>
      </c>
      <c r="J32" s="31"/>
      <c r="K32" s="37">
        <f t="shared" si="0"/>
        <v>0</v>
      </c>
      <c r="L32" s="24">
        <f t="shared" si="1"/>
        <v>50</v>
      </c>
    </row>
    <row r="33" spans="2:12">
      <c r="B33" s="4">
        <v>1</v>
      </c>
      <c r="C33" s="4" t="s">
        <v>33</v>
      </c>
      <c r="I33" s="34">
        <f>+I7+I8</f>
        <v>700</v>
      </c>
      <c r="J33" s="34">
        <f t="shared" ref="J33:K33" si="2">+J7+J8</f>
        <v>53</v>
      </c>
      <c r="K33" s="34">
        <f t="shared" si="2"/>
        <v>10.6</v>
      </c>
      <c r="L33" s="34">
        <f>+L7+L8</f>
        <v>647</v>
      </c>
    </row>
    <row r="34" spans="2:12">
      <c r="B34" s="4">
        <v>2</v>
      </c>
      <c r="C34" s="4" t="s">
        <v>34</v>
      </c>
      <c r="I34" s="34">
        <f>+I9</f>
        <v>225</v>
      </c>
      <c r="J34" s="34">
        <f t="shared" ref="J34:K34" si="3">+J9</f>
        <v>0</v>
      </c>
      <c r="K34" s="34">
        <f t="shared" si="3"/>
        <v>0</v>
      </c>
      <c r="L34" s="34">
        <f>+L9</f>
        <v>225</v>
      </c>
    </row>
    <row r="35" spans="2:12">
      <c r="B35" s="4">
        <v>3</v>
      </c>
      <c r="C35" s="4" t="s">
        <v>35</v>
      </c>
      <c r="I35" s="34">
        <f>+I10+I11+I12+I13+I14+I15+I16</f>
        <v>5721</v>
      </c>
      <c r="J35" s="34">
        <f t="shared" ref="J35:K35" si="4">+J10+J11+J12+J13+J14+J15+J16</f>
        <v>883.86</v>
      </c>
      <c r="K35" s="34">
        <f t="shared" si="4"/>
        <v>142.58129175297003</v>
      </c>
      <c r="L35" s="34">
        <f>+L10+L11+L12+L13+L14+L15+L16</f>
        <v>4837.1400000000003</v>
      </c>
    </row>
    <row r="36" spans="2:12">
      <c r="B36" s="4">
        <v>4</v>
      </c>
      <c r="C36" s="4" t="s">
        <v>64</v>
      </c>
      <c r="I36" s="34">
        <f>+I17</f>
        <v>30</v>
      </c>
      <c r="J36" s="34">
        <f t="shared" ref="J36:K36" si="5">+J17</f>
        <v>10</v>
      </c>
      <c r="K36" s="34">
        <f t="shared" si="5"/>
        <v>33.333333333333329</v>
      </c>
      <c r="L36" s="34">
        <f>+L17</f>
        <v>20</v>
      </c>
    </row>
    <row r="37" spans="2:12">
      <c r="B37" s="4">
        <v>5</v>
      </c>
      <c r="C37" s="4" t="s">
        <v>32</v>
      </c>
      <c r="I37" s="34">
        <f>+I30+I29+I28+I27+I26+I25+I24+I23+I22+I21+I20+I19+I18+I31+I32</f>
        <v>4958</v>
      </c>
      <c r="J37" s="34">
        <f t="shared" ref="J37:K37" si="6">+J30+J29+J28+J27+J26+J25+J24+J23+J22+J21+J20+J19+J18+J31+J32</f>
        <v>157.25399999999999</v>
      </c>
      <c r="K37" s="34">
        <f t="shared" si="6"/>
        <v>20.139333333333333</v>
      </c>
      <c r="L37" s="34">
        <f>+L30+L29+L28+L27+L26+L25+L24+L23+L22+L21+L20+L19+L18</f>
        <v>4659.7460000000001</v>
      </c>
    </row>
    <row r="38" spans="2:12">
      <c r="C38" s="4" t="s">
        <v>65</v>
      </c>
      <c r="I38" s="34">
        <f>+I37+I36+I35+I34+I33</f>
        <v>11634</v>
      </c>
      <c r="J38" s="34">
        <f>+J37+J36+J35+J34+J33</f>
        <v>1104.114</v>
      </c>
      <c r="K38" s="34">
        <f>+K37+K36+K35+K34+K33</f>
        <v>206.65395841963669</v>
      </c>
      <c r="L38" s="34">
        <f>+L37+L36+L35+L34+L33</f>
        <v>10388.886</v>
      </c>
    </row>
  </sheetData>
  <mergeCells count="1">
    <mergeCell ref="A2:L2"/>
  </mergeCells>
  <pageMargins left="0.31496062992125984" right="0" top="0" bottom="0" header="0.31496062992125984" footer="0.31496062992125984"/>
  <pageSetup paperSize="9" scale="5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W39"/>
  <sheetViews>
    <sheetView tabSelected="1" view="pageBreakPreview" zoomScale="85" zoomScaleNormal="100" zoomScaleSheetLayoutView="85" workbookViewId="0">
      <selection activeCell="S19" sqref="S19"/>
    </sheetView>
  </sheetViews>
  <sheetFormatPr defaultRowHeight="15"/>
  <cols>
    <col min="1" max="1" width="6.5703125" style="4" customWidth="1"/>
    <col min="2" max="2" width="10.85546875" style="4" customWidth="1"/>
    <col min="3" max="3" width="36.28515625" style="4" customWidth="1"/>
    <col min="4" max="4" width="16.28515625" style="4" customWidth="1"/>
    <col min="5" max="5" width="13.7109375" style="4" hidden="1" customWidth="1"/>
    <col min="6" max="7" width="13.28515625" style="4" hidden="1" customWidth="1"/>
    <col min="8" max="8" width="17.5703125" style="4" customWidth="1"/>
    <col min="9" max="10" width="11.28515625" style="4" customWidth="1"/>
    <col min="11" max="11" width="9.140625" style="27" customWidth="1"/>
    <col min="12" max="12" width="8" style="27" customWidth="1"/>
    <col min="13" max="49" width="9.140625" style="27"/>
    <col min="50" max="16384" width="9.140625" style="4"/>
  </cols>
  <sheetData>
    <row r="1" spans="1:14">
      <c r="A1" s="5"/>
      <c r="B1" s="5"/>
      <c r="C1" s="6"/>
      <c r="D1" s="6"/>
      <c r="E1" s="6"/>
      <c r="F1" s="6"/>
      <c r="G1" s="6"/>
      <c r="H1" s="6"/>
      <c r="I1" s="6"/>
      <c r="J1" s="6"/>
    </row>
    <row r="2" spans="1:14" ht="15" customHeight="1">
      <c r="A2" s="72" t="s">
        <v>92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ht="15" customHeight="1">
      <c r="D3" s="14"/>
      <c r="K3" s="27" t="s">
        <v>66</v>
      </c>
    </row>
    <row r="4" spans="1:14" ht="44.25" customHeight="1">
      <c r="A4" s="15" t="s">
        <v>0</v>
      </c>
      <c r="B4" s="15" t="s">
        <v>37</v>
      </c>
      <c r="C4" s="15" t="s">
        <v>2</v>
      </c>
      <c r="D4" s="13" t="s">
        <v>8</v>
      </c>
      <c r="E4" s="3" t="s">
        <v>9</v>
      </c>
      <c r="F4" s="15" t="s">
        <v>6</v>
      </c>
      <c r="G4" s="15" t="s">
        <v>7</v>
      </c>
      <c r="H4" s="15" t="s">
        <v>12</v>
      </c>
      <c r="I4" s="15" t="s">
        <v>75</v>
      </c>
      <c r="J4" s="15" t="s">
        <v>78</v>
      </c>
      <c r="K4" s="32" t="s">
        <v>62</v>
      </c>
      <c r="L4" s="32" t="s">
        <v>63</v>
      </c>
      <c r="M4" s="32" t="s">
        <v>68</v>
      </c>
      <c r="N4" s="58" t="s">
        <v>86</v>
      </c>
    </row>
    <row r="5" spans="1:14">
      <c r="A5" s="7">
        <v>1</v>
      </c>
      <c r="B5" s="7">
        <v>2</v>
      </c>
      <c r="C5" s="7">
        <v>3</v>
      </c>
      <c r="D5" s="7">
        <v>4</v>
      </c>
      <c r="E5" s="7">
        <v>4</v>
      </c>
      <c r="F5" s="7">
        <v>5</v>
      </c>
      <c r="G5" s="7">
        <v>6</v>
      </c>
      <c r="H5" s="7">
        <v>5</v>
      </c>
      <c r="I5" s="7">
        <v>6</v>
      </c>
      <c r="J5" s="7">
        <v>7</v>
      </c>
      <c r="K5" s="7">
        <v>8</v>
      </c>
      <c r="L5" s="7">
        <v>9</v>
      </c>
      <c r="M5" s="7">
        <v>10</v>
      </c>
      <c r="N5" s="35">
        <v>11</v>
      </c>
    </row>
    <row r="6" spans="1:14">
      <c r="A6" s="8"/>
      <c r="B6" s="8"/>
      <c r="C6" s="9" t="s">
        <v>3</v>
      </c>
      <c r="D6" s="1"/>
      <c r="E6" s="2" t="e">
        <f>+#REF!/#REF!*100</f>
        <v>#REF!</v>
      </c>
      <c r="F6" s="10">
        <f>+SUM(F7:F29)</f>
        <v>0</v>
      </c>
      <c r="G6" s="10" t="e">
        <f>+SUM(G7:G29)</f>
        <v>#REF!</v>
      </c>
      <c r="H6" s="10"/>
      <c r="I6" s="38">
        <f t="shared" ref="I6" si="0">SUM(I7:I33)</f>
        <v>11810</v>
      </c>
      <c r="J6" s="38">
        <f t="shared" ref="J6" si="1">SUM(J7:J33)</f>
        <v>10543.969000000001</v>
      </c>
      <c r="K6" s="38">
        <f t="shared" ref="K6" si="2">SUM(K7:K33)</f>
        <v>10543.845290000001</v>
      </c>
      <c r="L6" s="38">
        <f t="shared" ref="L6:N6" si="3">SUM(L7:L33)</f>
        <v>2199.9814979455323</v>
      </c>
      <c r="M6" s="38">
        <f t="shared" si="3"/>
        <v>0.12370999999996002</v>
      </c>
      <c r="N6" s="38">
        <f t="shared" si="3"/>
        <v>12100</v>
      </c>
    </row>
    <row r="7" spans="1:14" ht="38.25">
      <c r="A7" s="8">
        <v>1</v>
      </c>
      <c r="B7" s="18" t="s">
        <v>33</v>
      </c>
      <c r="C7" s="12" t="s">
        <v>39</v>
      </c>
      <c r="D7" s="18" t="s">
        <v>38</v>
      </c>
      <c r="E7" s="19" t="e">
        <f>+#REF!/F7*100</f>
        <v>#REF!</v>
      </c>
      <c r="F7" s="21"/>
      <c r="G7" s="21" t="e">
        <f>+#REF!-F7</f>
        <v>#REF!</v>
      </c>
      <c r="H7" s="25" t="s">
        <v>13</v>
      </c>
      <c r="I7" s="24">
        <v>200</v>
      </c>
      <c r="J7" s="24">
        <v>200</v>
      </c>
      <c r="K7" s="24">
        <v>200</v>
      </c>
      <c r="L7" s="37">
        <f>+K7/J7*100</f>
        <v>100</v>
      </c>
      <c r="M7" s="24">
        <f>+J7-K7</f>
        <v>0</v>
      </c>
      <c r="N7" s="60">
        <v>200</v>
      </c>
    </row>
    <row r="8" spans="1:14" ht="38.25">
      <c r="A8" s="11">
        <v>2</v>
      </c>
      <c r="B8" s="18" t="s">
        <v>33</v>
      </c>
      <c r="C8" s="12" t="s">
        <v>40</v>
      </c>
      <c r="D8" s="18" t="s">
        <v>38</v>
      </c>
      <c r="E8" s="19" t="e">
        <f>+#REF!/F8*100</f>
        <v>#REF!</v>
      </c>
      <c r="F8" s="21"/>
      <c r="G8" s="21" t="e">
        <f>+#REF!-F8</f>
        <v>#REF!</v>
      </c>
      <c r="H8" s="25" t="s">
        <v>14</v>
      </c>
      <c r="I8" s="24">
        <v>500</v>
      </c>
      <c r="J8" s="24">
        <v>411.07</v>
      </c>
      <c r="K8" s="24">
        <v>411.07</v>
      </c>
      <c r="L8" s="37">
        <f t="shared" ref="L8:L29" si="4">+K8/J8*100</f>
        <v>100</v>
      </c>
      <c r="M8" s="24">
        <f t="shared" ref="M8:M32" si="5">+J8-K8</f>
        <v>0</v>
      </c>
      <c r="N8" s="60">
        <v>500</v>
      </c>
    </row>
    <row r="9" spans="1:14" s="27" customFormat="1" ht="63.75">
      <c r="A9" s="8">
        <v>3</v>
      </c>
      <c r="B9" s="18" t="s">
        <v>34</v>
      </c>
      <c r="C9" s="12" t="s">
        <v>50</v>
      </c>
      <c r="D9" s="18" t="s">
        <v>38</v>
      </c>
      <c r="E9" s="19" t="e">
        <f>+#REF!/F9*100</f>
        <v>#REF!</v>
      </c>
      <c r="F9" s="20"/>
      <c r="G9" s="21" t="e">
        <f>+#REF!-F9</f>
        <v>#REF!</v>
      </c>
      <c r="H9" s="25" t="s">
        <v>15</v>
      </c>
      <c r="I9" s="24">
        <v>225</v>
      </c>
      <c r="J9" s="24">
        <v>225</v>
      </c>
      <c r="K9" s="24">
        <v>225</v>
      </c>
      <c r="L9" s="37">
        <f t="shared" si="4"/>
        <v>100</v>
      </c>
      <c r="M9" s="24">
        <f>+J9-K9</f>
        <v>0</v>
      </c>
      <c r="N9" s="60">
        <v>225</v>
      </c>
    </row>
    <row r="10" spans="1:14" s="27" customFormat="1" ht="52.5" customHeight="1">
      <c r="A10" s="8">
        <v>4</v>
      </c>
      <c r="B10" s="18" t="s">
        <v>34</v>
      </c>
      <c r="C10" s="12" t="s">
        <v>60</v>
      </c>
      <c r="D10" s="18" t="s">
        <v>38</v>
      </c>
      <c r="E10" s="19"/>
      <c r="F10" s="20"/>
      <c r="G10" s="21"/>
      <c r="H10" s="25" t="s">
        <v>87</v>
      </c>
      <c r="I10" s="24">
        <v>100</v>
      </c>
      <c r="J10" s="24">
        <v>0</v>
      </c>
      <c r="K10" s="24">
        <v>0</v>
      </c>
      <c r="L10" s="37">
        <v>0</v>
      </c>
      <c r="M10" s="24">
        <f>+J10-K10</f>
        <v>0</v>
      </c>
      <c r="N10" s="60">
        <v>100</v>
      </c>
    </row>
    <row r="11" spans="1:14" s="33" customFormat="1" ht="38.25">
      <c r="A11" s="22">
        <v>5</v>
      </c>
      <c r="B11" s="18" t="s">
        <v>35</v>
      </c>
      <c r="C11" s="65" t="s">
        <v>1</v>
      </c>
      <c r="D11" s="18" t="s">
        <v>38</v>
      </c>
      <c r="E11" s="19" t="e">
        <f>+#REF!/F11*100</f>
        <v>#REF!</v>
      </c>
      <c r="F11" s="20"/>
      <c r="G11" s="21" t="e">
        <f>+#REF!-F11</f>
        <v>#REF!</v>
      </c>
      <c r="H11" s="25" t="s">
        <v>16</v>
      </c>
      <c r="I11" s="24">
        <v>263</v>
      </c>
      <c r="J11" s="24">
        <v>518.29999999999995</v>
      </c>
      <c r="K11" s="66">
        <v>518.29999999999995</v>
      </c>
      <c r="L11" s="67">
        <f t="shared" si="4"/>
        <v>100</v>
      </c>
      <c r="M11" s="24">
        <f t="shared" si="5"/>
        <v>0</v>
      </c>
      <c r="N11" s="60">
        <v>695</v>
      </c>
    </row>
    <row r="12" spans="1:14" s="33" customFormat="1" ht="38.25">
      <c r="A12" s="22">
        <v>6</v>
      </c>
      <c r="B12" s="18" t="s">
        <v>35</v>
      </c>
      <c r="C12" s="65" t="s">
        <v>41</v>
      </c>
      <c r="D12" s="18" t="s">
        <v>38</v>
      </c>
      <c r="E12" s="19" t="e">
        <f>+#REF!/F12*100</f>
        <v>#REF!</v>
      </c>
      <c r="F12" s="20"/>
      <c r="G12" s="21" t="e">
        <f>+#REF!-F12</f>
        <v>#REF!</v>
      </c>
      <c r="H12" s="25" t="s">
        <v>17</v>
      </c>
      <c r="I12" s="24">
        <v>80</v>
      </c>
      <c r="J12" s="24">
        <v>49</v>
      </c>
      <c r="K12" s="66">
        <v>49</v>
      </c>
      <c r="L12" s="67">
        <f t="shared" si="4"/>
        <v>100</v>
      </c>
      <c r="M12" s="24">
        <f t="shared" si="5"/>
        <v>0</v>
      </c>
      <c r="N12" s="60">
        <v>100</v>
      </c>
    </row>
    <row r="13" spans="1:14" s="33" customFormat="1" ht="38.25">
      <c r="A13" s="22">
        <v>7</v>
      </c>
      <c r="B13" s="18" t="s">
        <v>35</v>
      </c>
      <c r="C13" s="65" t="s">
        <v>4</v>
      </c>
      <c r="D13" s="18" t="s">
        <v>38</v>
      </c>
      <c r="E13" s="19" t="e">
        <f>+#REF!/F13*100</f>
        <v>#REF!</v>
      </c>
      <c r="F13" s="20"/>
      <c r="G13" s="21" t="e">
        <f>+#REF!-F13</f>
        <v>#REF!</v>
      </c>
      <c r="H13" s="25" t="s">
        <v>18</v>
      </c>
      <c r="I13" s="24">
        <v>4667</v>
      </c>
      <c r="J13" s="24">
        <v>4703</v>
      </c>
      <c r="K13" s="66">
        <v>4703</v>
      </c>
      <c r="L13" s="67">
        <f t="shared" si="4"/>
        <v>100</v>
      </c>
      <c r="M13" s="24">
        <f t="shared" si="5"/>
        <v>0</v>
      </c>
      <c r="N13" s="60">
        <v>3961</v>
      </c>
    </row>
    <row r="14" spans="1:14" s="33" customFormat="1" ht="38.25">
      <c r="A14" s="22">
        <v>8</v>
      </c>
      <c r="B14" s="18" t="s">
        <v>35</v>
      </c>
      <c r="C14" s="65" t="s">
        <v>42</v>
      </c>
      <c r="D14" s="18" t="s">
        <v>38</v>
      </c>
      <c r="E14" s="19" t="e">
        <f>+#REF!/F14*100</f>
        <v>#REF!</v>
      </c>
      <c r="F14" s="20"/>
      <c r="G14" s="21" t="e">
        <f>+#REF!-F14</f>
        <v>#REF!</v>
      </c>
      <c r="H14" s="25" t="s">
        <v>81</v>
      </c>
      <c r="I14" s="24">
        <v>120</v>
      </c>
      <c r="J14" s="66">
        <v>179.261</v>
      </c>
      <c r="K14" s="66">
        <v>179.261</v>
      </c>
      <c r="L14" s="67">
        <f t="shared" si="4"/>
        <v>100</v>
      </c>
      <c r="M14" s="24">
        <f t="shared" si="5"/>
        <v>0</v>
      </c>
      <c r="N14" s="60">
        <v>120</v>
      </c>
    </row>
    <row r="15" spans="1:14" s="33" customFormat="1" ht="38.25">
      <c r="A15" s="22">
        <v>9</v>
      </c>
      <c r="B15" s="18" t="s">
        <v>35</v>
      </c>
      <c r="C15" s="68" t="s">
        <v>88</v>
      </c>
      <c r="D15" s="18" t="s">
        <v>38</v>
      </c>
      <c r="E15" s="19" t="e">
        <f>+#REF!/F15*100</f>
        <v>#REF!</v>
      </c>
      <c r="F15" s="20"/>
      <c r="G15" s="21" t="e">
        <f>+#REF!-F15</f>
        <v>#REF!</v>
      </c>
      <c r="H15" s="25" t="s">
        <v>19</v>
      </c>
      <c r="I15" s="24">
        <v>100</v>
      </c>
      <c r="J15" s="66">
        <v>136.54</v>
      </c>
      <c r="K15" s="66">
        <v>136.54</v>
      </c>
      <c r="L15" s="67">
        <f t="shared" si="4"/>
        <v>100</v>
      </c>
      <c r="M15" s="24">
        <f t="shared" si="5"/>
        <v>0</v>
      </c>
      <c r="N15" s="60">
        <v>130</v>
      </c>
    </row>
    <row r="16" spans="1:14" s="33" customFormat="1" ht="38.25">
      <c r="A16" s="22">
        <v>10</v>
      </c>
      <c r="B16" s="18" t="s">
        <v>35</v>
      </c>
      <c r="C16" s="65" t="s">
        <v>44</v>
      </c>
      <c r="D16" s="18" t="s">
        <v>38</v>
      </c>
      <c r="E16" s="19" t="e">
        <f>+#REF!/F16*100</f>
        <v>#REF!</v>
      </c>
      <c r="F16" s="20"/>
      <c r="G16" s="21" t="e">
        <f>+#REF!-F16</f>
        <v>#REF!</v>
      </c>
      <c r="H16" s="25" t="s">
        <v>45</v>
      </c>
      <c r="I16" s="24">
        <v>50</v>
      </c>
      <c r="J16" s="24">
        <v>50</v>
      </c>
      <c r="K16" s="66">
        <v>50</v>
      </c>
      <c r="L16" s="67">
        <f t="shared" si="4"/>
        <v>100</v>
      </c>
      <c r="M16" s="24">
        <f t="shared" si="5"/>
        <v>0</v>
      </c>
      <c r="N16" s="60">
        <v>50</v>
      </c>
    </row>
    <row r="17" spans="1:15" s="33" customFormat="1" ht="51">
      <c r="A17" s="22">
        <v>11</v>
      </c>
      <c r="B17" s="18" t="s">
        <v>35</v>
      </c>
      <c r="C17" s="69" t="s">
        <v>5</v>
      </c>
      <c r="D17" s="18" t="s">
        <v>38</v>
      </c>
      <c r="E17" s="19" t="e">
        <f>+#REF!/F17*100</f>
        <v>#REF!</v>
      </c>
      <c r="F17" s="20"/>
      <c r="G17" s="21" t="e">
        <f>+#REF!-F17</f>
        <v>#REF!</v>
      </c>
      <c r="H17" s="25" t="s">
        <v>46</v>
      </c>
      <c r="I17" s="24">
        <v>441</v>
      </c>
      <c r="J17" s="24">
        <v>452</v>
      </c>
      <c r="K17" s="66">
        <v>452</v>
      </c>
      <c r="L17" s="67">
        <f t="shared" si="4"/>
        <v>100</v>
      </c>
      <c r="M17" s="24">
        <f t="shared" si="5"/>
        <v>0</v>
      </c>
      <c r="N17" s="60">
        <v>630</v>
      </c>
    </row>
    <row r="18" spans="1:15" s="27" customFormat="1" ht="51">
      <c r="A18" s="22">
        <v>12</v>
      </c>
      <c r="B18" s="18" t="s">
        <v>36</v>
      </c>
      <c r="C18" s="16" t="s">
        <v>47</v>
      </c>
      <c r="D18" s="18" t="s">
        <v>38</v>
      </c>
      <c r="E18" s="19" t="e">
        <f>+#REF!/F18*100</f>
        <v>#REF!</v>
      </c>
      <c r="F18" s="20"/>
      <c r="G18" s="21" t="e">
        <f>+#REF!-F18</f>
        <v>#REF!</v>
      </c>
      <c r="H18" s="25" t="s">
        <v>20</v>
      </c>
      <c r="I18" s="24">
        <v>30</v>
      </c>
      <c r="J18" s="24">
        <v>30</v>
      </c>
      <c r="K18" s="24">
        <v>30</v>
      </c>
      <c r="L18" s="67">
        <f t="shared" si="4"/>
        <v>100</v>
      </c>
      <c r="M18" s="24">
        <f t="shared" si="5"/>
        <v>0</v>
      </c>
      <c r="N18" s="60">
        <v>30</v>
      </c>
    </row>
    <row r="19" spans="1:15" s="27" customFormat="1" ht="51">
      <c r="A19" s="22">
        <v>13</v>
      </c>
      <c r="B19" s="18" t="s">
        <v>32</v>
      </c>
      <c r="C19" s="12" t="s">
        <v>49</v>
      </c>
      <c r="D19" s="18" t="s">
        <v>38</v>
      </c>
      <c r="E19" s="19" t="e">
        <f>+#REF!/F19*100</f>
        <v>#REF!</v>
      </c>
      <c r="F19" s="20"/>
      <c r="G19" s="21" t="e">
        <f>+#REF!-F19</f>
        <v>#REF!</v>
      </c>
      <c r="H19" s="25" t="s">
        <v>21</v>
      </c>
      <c r="I19" s="24">
        <v>65</v>
      </c>
      <c r="J19" s="24">
        <v>102.8</v>
      </c>
      <c r="K19" s="24">
        <v>102.8</v>
      </c>
      <c r="L19" s="67">
        <f t="shared" si="4"/>
        <v>100</v>
      </c>
      <c r="M19" s="24">
        <f t="shared" si="5"/>
        <v>0</v>
      </c>
      <c r="N19" s="60">
        <v>143</v>
      </c>
    </row>
    <row r="20" spans="1:15" s="27" customFormat="1" ht="51">
      <c r="A20" s="22">
        <v>14</v>
      </c>
      <c r="B20" s="18" t="s">
        <v>32</v>
      </c>
      <c r="C20" s="12" t="s">
        <v>52</v>
      </c>
      <c r="D20" s="18" t="s">
        <v>38</v>
      </c>
      <c r="E20" s="19" t="e">
        <f>+#REF!/F20*100</f>
        <v>#REF!</v>
      </c>
      <c r="F20" s="20"/>
      <c r="G20" s="21" t="e">
        <f>+#REF!-F20</f>
        <v>#REF!</v>
      </c>
      <c r="H20" s="25" t="s">
        <v>22</v>
      </c>
      <c r="I20" s="24">
        <v>64</v>
      </c>
      <c r="J20" s="24">
        <v>39.6</v>
      </c>
      <c r="K20" s="24">
        <v>39.6</v>
      </c>
      <c r="L20" s="67">
        <f t="shared" si="4"/>
        <v>100</v>
      </c>
      <c r="M20" s="24">
        <f t="shared" si="5"/>
        <v>0</v>
      </c>
      <c r="N20" s="60">
        <v>99</v>
      </c>
    </row>
    <row r="21" spans="1:15" s="27" customFormat="1" ht="51">
      <c r="A21" s="22">
        <v>15</v>
      </c>
      <c r="B21" s="18" t="s">
        <v>32</v>
      </c>
      <c r="C21" s="12" t="s">
        <v>53</v>
      </c>
      <c r="D21" s="18" t="s">
        <v>38</v>
      </c>
      <c r="E21" s="19" t="e">
        <f>+#REF!/F21*100</f>
        <v>#REF!</v>
      </c>
      <c r="F21" s="20"/>
      <c r="G21" s="21" t="e">
        <f>+#REF!-F21</f>
        <v>#REF!</v>
      </c>
      <c r="H21" s="25" t="s">
        <v>23</v>
      </c>
      <c r="I21" s="24">
        <v>200</v>
      </c>
      <c r="J21" s="24">
        <v>13</v>
      </c>
      <c r="K21" s="24">
        <v>13</v>
      </c>
      <c r="L21" s="67">
        <f t="shared" si="4"/>
        <v>100</v>
      </c>
      <c r="M21" s="24">
        <f t="shared" si="5"/>
        <v>0</v>
      </c>
      <c r="N21" s="60">
        <v>200</v>
      </c>
    </row>
    <row r="22" spans="1:15" s="27" customFormat="1" ht="51">
      <c r="A22" s="22">
        <v>16</v>
      </c>
      <c r="B22" s="18" t="s">
        <v>32</v>
      </c>
      <c r="C22" s="12" t="s">
        <v>54</v>
      </c>
      <c r="D22" s="18" t="s">
        <v>38</v>
      </c>
      <c r="E22" s="19" t="e">
        <f>+#REF!/F22*100</f>
        <v>#REF!</v>
      </c>
      <c r="F22" s="20"/>
      <c r="G22" s="21" t="e">
        <f>+#REF!-F22</f>
        <v>#REF!</v>
      </c>
      <c r="H22" s="25" t="s">
        <v>24</v>
      </c>
      <c r="I22" s="24">
        <v>255</v>
      </c>
      <c r="J22" s="24">
        <v>238.8</v>
      </c>
      <c r="K22" s="24">
        <f>31.8+207</f>
        <v>238.8</v>
      </c>
      <c r="L22" s="67">
        <f t="shared" si="4"/>
        <v>100</v>
      </c>
      <c r="M22" s="24">
        <f t="shared" si="5"/>
        <v>0</v>
      </c>
      <c r="N22" s="60">
        <v>218</v>
      </c>
    </row>
    <row r="23" spans="1:15" s="27" customFormat="1" ht="51">
      <c r="A23" s="22">
        <v>17</v>
      </c>
      <c r="B23" s="18" t="s">
        <v>32</v>
      </c>
      <c r="C23" s="12" t="s">
        <v>10</v>
      </c>
      <c r="D23" s="18" t="s">
        <v>38</v>
      </c>
      <c r="E23" s="19" t="e">
        <f>+#REF!/F23*100</f>
        <v>#REF!</v>
      </c>
      <c r="F23" s="20"/>
      <c r="G23" s="21" t="e">
        <f>+#REF!-F23</f>
        <v>#REF!</v>
      </c>
      <c r="H23" s="25" t="s">
        <v>25</v>
      </c>
      <c r="I23" s="24">
        <v>100</v>
      </c>
      <c r="J23" s="24">
        <v>0</v>
      </c>
      <c r="K23" s="24">
        <v>0</v>
      </c>
      <c r="L23" s="67">
        <v>0</v>
      </c>
      <c r="M23" s="24">
        <f t="shared" si="5"/>
        <v>0</v>
      </c>
      <c r="N23" s="60">
        <v>100</v>
      </c>
    </row>
    <row r="24" spans="1:15" s="27" customFormat="1" ht="38.25">
      <c r="A24" s="22">
        <v>18</v>
      </c>
      <c r="B24" s="18" t="s">
        <v>32</v>
      </c>
      <c r="C24" s="12" t="s">
        <v>55</v>
      </c>
      <c r="D24" s="18" t="s">
        <v>38</v>
      </c>
      <c r="E24" s="19" t="e">
        <f>+#REF!/F24*100</f>
        <v>#REF!</v>
      </c>
      <c r="F24" s="20"/>
      <c r="G24" s="21" t="e">
        <f>+#REF!-F24</f>
        <v>#REF!</v>
      </c>
      <c r="H24" s="25" t="s">
        <v>26</v>
      </c>
      <c r="I24" s="24">
        <v>900</v>
      </c>
      <c r="J24" s="24">
        <v>264.8</v>
      </c>
      <c r="K24" s="24">
        <f>30+234.80438</f>
        <v>264.80438000000004</v>
      </c>
      <c r="L24" s="67">
        <f t="shared" si="4"/>
        <v>100.00165407854986</v>
      </c>
      <c r="M24" s="24">
        <f t="shared" si="5"/>
        <v>-4.3800000000260297E-3</v>
      </c>
      <c r="N24" s="60">
        <v>1000</v>
      </c>
    </row>
    <row r="25" spans="1:15" s="27" customFormat="1" ht="63.75">
      <c r="A25" s="22">
        <v>19</v>
      </c>
      <c r="B25" s="18" t="s">
        <v>32</v>
      </c>
      <c r="C25" s="12" t="s">
        <v>56</v>
      </c>
      <c r="D25" s="18" t="s">
        <v>38</v>
      </c>
      <c r="E25" s="19" t="e">
        <f>+#REF!/F25*100</f>
        <v>#REF!</v>
      </c>
      <c r="F25" s="20"/>
      <c r="G25" s="21" t="e">
        <f>+#REF!-F25</f>
        <v>#REF!</v>
      </c>
      <c r="H25" s="26" t="s">
        <v>51</v>
      </c>
      <c r="I25" s="24">
        <v>1400</v>
      </c>
      <c r="J25" s="24">
        <v>1067.8989999999999</v>
      </c>
      <c r="K25" s="24">
        <v>1067.8981699999999</v>
      </c>
      <c r="L25" s="67">
        <f t="shared" si="4"/>
        <v>99.999922277294019</v>
      </c>
      <c r="M25" s="24">
        <f t="shared" si="5"/>
        <v>8.2999999995081453E-4</v>
      </c>
      <c r="N25" s="60">
        <v>700</v>
      </c>
    </row>
    <row r="26" spans="1:15" s="27" customFormat="1" ht="38.25">
      <c r="A26" s="22">
        <v>20</v>
      </c>
      <c r="B26" s="18" t="s">
        <v>32</v>
      </c>
      <c r="C26" s="17" t="s">
        <v>57</v>
      </c>
      <c r="D26" s="18" t="s">
        <v>38</v>
      </c>
      <c r="E26" s="19" t="e">
        <f>+#REF!/F26*100</f>
        <v>#REF!</v>
      </c>
      <c r="F26" s="20"/>
      <c r="G26" s="21" t="e">
        <f>+#REF!-F26</f>
        <v>#REF!</v>
      </c>
      <c r="H26" s="25" t="s">
        <v>27</v>
      </c>
      <c r="I26" s="24">
        <f>241+176</f>
        <v>417</v>
      </c>
      <c r="J26" s="24">
        <v>417</v>
      </c>
      <c r="K26" s="24">
        <f>393+24</f>
        <v>417</v>
      </c>
      <c r="L26" s="67">
        <f t="shared" si="4"/>
        <v>100</v>
      </c>
      <c r="M26" s="64">
        <f>+J26-K26</f>
        <v>0</v>
      </c>
      <c r="N26" s="60">
        <v>341</v>
      </c>
      <c r="O26" s="63"/>
    </row>
    <row r="27" spans="1:15" s="27" customFormat="1" ht="63.75">
      <c r="A27" s="22">
        <v>21</v>
      </c>
      <c r="B27" s="18" t="s">
        <v>32</v>
      </c>
      <c r="C27" s="12" t="s">
        <v>11</v>
      </c>
      <c r="D27" s="18" t="s">
        <v>38</v>
      </c>
      <c r="E27" s="19"/>
      <c r="F27" s="20"/>
      <c r="G27" s="21"/>
      <c r="H27" s="25" t="s">
        <v>31</v>
      </c>
      <c r="I27" s="24">
        <v>100</v>
      </c>
      <c r="J27" s="24">
        <v>27.9</v>
      </c>
      <c r="K27" s="24">
        <v>27.9</v>
      </c>
      <c r="L27" s="67">
        <f t="shared" si="4"/>
        <v>100</v>
      </c>
      <c r="M27" s="24">
        <f t="shared" si="5"/>
        <v>0</v>
      </c>
      <c r="N27" s="60">
        <v>100</v>
      </c>
    </row>
    <row r="28" spans="1:15" s="27" customFormat="1" ht="51">
      <c r="A28" s="22">
        <v>22</v>
      </c>
      <c r="B28" s="18" t="s">
        <v>32</v>
      </c>
      <c r="C28" s="12" t="s">
        <v>58</v>
      </c>
      <c r="D28" s="18" t="s">
        <v>38</v>
      </c>
      <c r="E28" s="19" t="e">
        <f>+#REF!/F28*100</f>
        <v>#REF!</v>
      </c>
      <c r="F28" s="20"/>
      <c r="G28" s="21" t="e">
        <f>+#REF!-F28</f>
        <v>#REF!</v>
      </c>
      <c r="H28" s="25" t="s">
        <v>28</v>
      </c>
      <c r="I28" s="24">
        <v>342</v>
      </c>
      <c r="J28" s="24">
        <v>342</v>
      </c>
      <c r="K28" s="24">
        <v>341.96274</v>
      </c>
      <c r="L28" s="67">
        <f t="shared" si="4"/>
        <v>99.989105263157896</v>
      </c>
      <c r="M28" s="24">
        <f t="shared" si="5"/>
        <v>3.7260000000003402E-2</v>
      </c>
      <c r="N28" s="60">
        <v>430</v>
      </c>
    </row>
    <row r="29" spans="1:15" s="27" customFormat="1" ht="51">
      <c r="A29" s="22">
        <v>23</v>
      </c>
      <c r="B29" s="18" t="s">
        <v>32</v>
      </c>
      <c r="C29" s="12" t="s">
        <v>59</v>
      </c>
      <c r="D29" s="18" t="s">
        <v>38</v>
      </c>
      <c r="E29" s="19" t="e">
        <f>+#REF!/F29*100</f>
        <v>#REF!</v>
      </c>
      <c r="F29" s="20"/>
      <c r="G29" s="21" t="e">
        <f>+#REF!-F29</f>
        <v>#REF!</v>
      </c>
      <c r="H29" s="25" t="s">
        <v>29</v>
      </c>
      <c r="I29" s="24">
        <v>900</v>
      </c>
      <c r="J29" s="24">
        <f>930+50</f>
        <v>980</v>
      </c>
      <c r="K29" s="24">
        <v>979.91</v>
      </c>
      <c r="L29" s="67">
        <f t="shared" si="4"/>
        <v>99.990816326530606</v>
      </c>
      <c r="M29" s="24">
        <f t="shared" si="5"/>
        <v>9.0000000000031832E-2</v>
      </c>
      <c r="N29" s="60">
        <f>1282+501</f>
        <v>1783</v>
      </c>
    </row>
    <row r="30" spans="1:15" s="27" customFormat="1" ht="51.75">
      <c r="A30" s="32">
        <v>24</v>
      </c>
      <c r="B30" s="18" t="s">
        <v>32</v>
      </c>
      <c r="C30" s="70" t="s">
        <v>48</v>
      </c>
      <c r="D30" s="18" t="s">
        <v>38</v>
      </c>
      <c r="E30" s="31"/>
      <c r="F30" s="31"/>
      <c r="G30" s="31"/>
      <c r="H30" s="26" t="s">
        <v>30</v>
      </c>
      <c r="I30" s="24">
        <v>150</v>
      </c>
      <c r="J30" s="24">
        <v>55.999000000000002</v>
      </c>
      <c r="K30" s="24">
        <v>55.999000000000002</v>
      </c>
      <c r="L30" s="67">
        <v>0</v>
      </c>
      <c r="M30" s="24">
        <f t="shared" si="5"/>
        <v>0</v>
      </c>
      <c r="N30" s="60">
        <v>100</v>
      </c>
    </row>
    <row r="31" spans="1:15" s="27" customFormat="1" ht="63.75">
      <c r="A31" s="32">
        <v>25</v>
      </c>
      <c r="B31" s="18" t="s">
        <v>32</v>
      </c>
      <c r="C31" s="17" t="s">
        <v>71</v>
      </c>
      <c r="D31" s="18" t="s">
        <v>38</v>
      </c>
      <c r="E31" s="31"/>
      <c r="F31" s="31"/>
      <c r="G31" s="31"/>
      <c r="H31" s="26" t="s">
        <v>73</v>
      </c>
      <c r="I31" s="24">
        <v>91</v>
      </c>
      <c r="J31" s="24">
        <v>0</v>
      </c>
      <c r="K31" s="24">
        <v>0</v>
      </c>
      <c r="L31" s="67">
        <v>0</v>
      </c>
      <c r="M31" s="24">
        <f t="shared" si="5"/>
        <v>0</v>
      </c>
      <c r="N31" s="60">
        <v>45</v>
      </c>
    </row>
    <row r="32" spans="1:15" s="27" customFormat="1" ht="45">
      <c r="A32" s="32">
        <v>26</v>
      </c>
      <c r="B32" s="18" t="s">
        <v>32</v>
      </c>
      <c r="C32" s="71" t="s">
        <v>72</v>
      </c>
      <c r="D32" s="18" t="s">
        <v>38</v>
      </c>
      <c r="E32" s="31"/>
      <c r="F32" s="31"/>
      <c r="G32" s="31"/>
      <c r="H32" s="32" t="s">
        <v>74</v>
      </c>
      <c r="I32" s="24">
        <v>50</v>
      </c>
      <c r="J32" s="24">
        <v>40</v>
      </c>
      <c r="K32" s="24">
        <v>40</v>
      </c>
      <c r="L32" s="67">
        <f>+K32/J32*100</f>
        <v>100</v>
      </c>
      <c r="M32" s="24">
        <f t="shared" si="5"/>
        <v>0</v>
      </c>
      <c r="N32" s="60">
        <v>50</v>
      </c>
    </row>
    <row r="33" spans="1:16" s="27" customFormat="1" ht="45">
      <c r="A33" s="32">
        <v>27</v>
      </c>
      <c r="B33" s="18" t="s">
        <v>32</v>
      </c>
      <c r="C33" s="58" t="s">
        <v>89</v>
      </c>
      <c r="D33" s="18" t="s">
        <v>38</v>
      </c>
      <c r="E33" s="31"/>
      <c r="F33" s="31"/>
      <c r="G33" s="31"/>
      <c r="H33" s="32" t="s">
        <v>90</v>
      </c>
      <c r="I33" s="24"/>
      <c r="J33" s="24"/>
      <c r="K33" s="24"/>
      <c r="L33" s="67"/>
      <c r="M33" s="24"/>
      <c r="N33" s="60">
        <v>50</v>
      </c>
    </row>
    <row r="34" spans="1:16" s="27" customFormat="1">
      <c r="A34" s="4"/>
      <c r="B34" s="4">
        <v>1</v>
      </c>
      <c r="C34" s="4" t="s">
        <v>33</v>
      </c>
      <c r="D34" s="4"/>
      <c r="E34" s="4"/>
      <c r="F34" s="4"/>
      <c r="G34" s="4"/>
      <c r="H34" s="4"/>
      <c r="I34" s="34">
        <f>+I7+I8</f>
        <v>700</v>
      </c>
      <c r="J34" s="34">
        <f>+J7+J8</f>
        <v>611.06999999999994</v>
      </c>
      <c r="K34" s="34">
        <f>+K7+K8</f>
        <v>611.06999999999994</v>
      </c>
      <c r="L34" s="34">
        <f>+K34/J34*100</f>
        <v>100</v>
      </c>
      <c r="M34" s="34">
        <f>+M7+M8</f>
        <v>0</v>
      </c>
      <c r="N34" s="34">
        <f>+N7+N8</f>
        <v>700</v>
      </c>
    </row>
    <row r="35" spans="1:16" s="27" customFormat="1">
      <c r="A35" s="4"/>
      <c r="B35" s="4">
        <v>2</v>
      </c>
      <c r="C35" s="4" t="s">
        <v>34</v>
      </c>
      <c r="D35" s="4"/>
      <c r="E35" s="4"/>
      <c r="F35" s="4"/>
      <c r="G35" s="4"/>
      <c r="H35" s="4"/>
      <c r="I35" s="34">
        <f>+I9+I10</f>
        <v>325</v>
      </c>
      <c r="J35" s="34">
        <f t="shared" ref="J35:N35" si="6">+J9+J10</f>
        <v>225</v>
      </c>
      <c r="K35" s="34">
        <f t="shared" si="6"/>
        <v>225</v>
      </c>
      <c r="L35" s="34">
        <f t="shared" si="6"/>
        <v>100</v>
      </c>
      <c r="M35" s="34">
        <f t="shared" si="6"/>
        <v>0</v>
      </c>
      <c r="N35" s="34">
        <f t="shared" si="6"/>
        <v>325</v>
      </c>
    </row>
    <row r="36" spans="1:16" s="27" customFormat="1">
      <c r="A36" s="4"/>
      <c r="B36" s="4">
        <v>3</v>
      </c>
      <c r="C36" s="4" t="s">
        <v>35</v>
      </c>
      <c r="D36" s="4"/>
      <c r="E36" s="4"/>
      <c r="F36" s="4"/>
      <c r="G36" s="4"/>
      <c r="H36" s="4"/>
      <c r="I36" s="34">
        <f>+I11+I12+I13+I14+I15+I16+I17</f>
        <v>5721</v>
      </c>
      <c r="J36" s="34">
        <f>+J11+J12+J13+J14+J15+J16+J17</f>
        <v>6088.1010000000006</v>
      </c>
      <c r="K36" s="34">
        <f>+K11+K12+K13+K14+K15+K16+K17</f>
        <v>6088.1010000000006</v>
      </c>
      <c r="L36" s="34">
        <f t="shared" ref="L36:L39" si="7">+K36/J36*100</f>
        <v>100</v>
      </c>
      <c r="M36" s="34">
        <f>+M11+M12+M13+M14+M15+M16+M17</f>
        <v>0</v>
      </c>
      <c r="N36" s="34">
        <f>+N11+N12+N13+N14+N15+N16+N17</f>
        <v>5686</v>
      </c>
      <c r="O36" s="27">
        <v>5686</v>
      </c>
      <c r="P36" s="63">
        <f>+N36-O36</f>
        <v>0</v>
      </c>
    </row>
    <row r="37" spans="1:16" s="27" customFormat="1">
      <c r="A37" s="4"/>
      <c r="B37" s="4">
        <v>4</v>
      </c>
      <c r="C37" s="4" t="s">
        <v>64</v>
      </c>
      <c r="D37" s="4"/>
      <c r="E37" s="4"/>
      <c r="F37" s="4"/>
      <c r="G37" s="4"/>
      <c r="H37" s="4"/>
      <c r="I37" s="34">
        <f>+I18</f>
        <v>30</v>
      </c>
      <c r="J37" s="34">
        <f>+J18</f>
        <v>30</v>
      </c>
      <c r="K37" s="34">
        <f>+K18</f>
        <v>30</v>
      </c>
      <c r="L37" s="34">
        <f t="shared" si="7"/>
        <v>100</v>
      </c>
      <c r="M37" s="34">
        <f>+M18</f>
        <v>0</v>
      </c>
      <c r="N37" s="34">
        <f>+N18</f>
        <v>30</v>
      </c>
    </row>
    <row r="38" spans="1:16" s="27" customFormat="1">
      <c r="A38" s="4"/>
      <c r="B38" s="4">
        <v>5</v>
      </c>
      <c r="C38" s="4" t="s">
        <v>32</v>
      </c>
      <c r="D38" s="4"/>
      <c r="E38" s="4"/>
      <c r="F38" s="4"/>
      <c r="G38" s="4"/>
      <c r="H38" s="4"/>
      <c r="I38" s="34">
        <f>+I30+I29+I28+I27+I26+I25+I24+I23+I22+I21+I20+I19+I31+I32+I33</f>
        <v>5034</v>
      </c>
      <c r="J38" s="34">
        <f t="shared" ref="J38:M38" si="8">+J30+J29+J28+J27+J26+J25+J24+J23+J22+J21+J20+J19+J31+J32+J33</f>
        <v>3589.7980000000002</v>
      </c>
      <c r="K38" s="34">
        <f t="shared" si="8"/>
        <v>3589.6742899999999</v>
      </c>
      <c r="L38" s="34">
        <f t="shared" si="8"/>
        <v>1099.9814979455323</v>
      </c>
      <c r="M38" s="34">
        <f t="shared" si="8"/>
        <v>0.12370999999996002</v>
      </c>
      <c r="N38" s="62">
        <f>+N30+N29+N28+N27+N26+N25+N24+N23+N22+N21+N20+N19+N31+N32+N33</f>
        <v>5359</v>
      </c>
    </row>
    <row r="39" spans="1:16" s="27" customFormat="1">
      <c r="A39" s="4"/>
      <c r="B39" s="4"/>
      <c r="C39" s="4" t="s">
        <v>65</v>
      </c>
      <c r="D39" s="4"/>
      <c r="E39" s="4"/>
      <c r="F39" s="4"/>
      <c r="G39" s="4"/>
      <c r="H39" s="4"/>
      <c r="I39" s="34">
        <f>+I38+I37+I36+I35+I34</f>
        <v>11810</v>
      </c>
      <c r="J39" s="34">
        <f>+J38+J37+J36+J35+J34</f>
        <v>10543.969000000001</v>
      </c>
      <c r="K39" s="34">
        <f>+K38+K37+K36+K35+K34</f>
        <v>10543.845290000001</v>
      </c>
      <c r="L39" s="34">
        <f t="shared" si="7"/>
        <v>99.998826722650648</v>
      </c>
      <c r="M39" s="34">
        <f>+M38+M37+M36+M35+M34</f>
        <v>0.12370999999996002</v>
      </c>
      <c r="N39" s="34">
        <f>+N38+N37+N36+N35+N34</f>
        <v>12100</v>
      </c>
    </row>
  </sheetData>
  <mergeCells count="1">
    <mergeCell ref="A2:N2"/>
  </mergeCells>
  <printOptions horizontalCentered="1"/>
  <pageMargins left="0.9055118110236221" right="0" top="0" bottom="0" header="0.31496062992125984" footer="0.31496062992125984"/>
  <pageSetup paperSize="9" scale="5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V38"/>
  <sheetViews>
    <sheetView view="pageBreakPreview" zoomScale="85" zoomScaleNormal="100" zoomScaleSheetLayoutView="85" workbookViewId="0">
      <selection activeCell="Q15" sqref="Q15"/>
    </sheetView>
  </sheetViews>
  <sheetFormatPr defaultRowHeight="15"/>
  <cols>
    <col min="1" max="1" width="6.5703125" style="4" customWidth="1"/>
    <col min="2" max="2" width="10.85546875" style="4" customWidth="1"/>
    <col min="3" max="3" width="36.28515625" style="4" customWidth="1"/>
    <col min="4" max="4" width="16.28515625" style="4" customWidth="1"/>
    <col min="5" max="5" width="13.7109375" style="4" hidden="1" customWidth="1"/>
    <col min="6" max="7" width="13.28515625" style="4" hidden="1" customWidth="1"/>
    <col min="8" max="8" width="17.5703125" style="4" customWidth="1"/>
    <col min="9" max="9" width="11.28515625" style="4" customWidth="1"/>
    <col min="10" max="10" width="9.140625" style="27" customWidth="1"/>
    <col min="11" max="11" width="7.28515625" style="27" customWidth="1"/>
    <col min="12" max="48" width="9.140625" style="27"/>
    <col min="49" max="16384" width="9.140625" style="4"/>
  </cols>
  <sheetData>
    <row r="1" spans="1:12">
      <c r="A1" s="5"/>
      <c r="B1" s="5"/>
      <c r="C1" s="6"/>
      <c r="D1" s="6"/>
      <c r="E1" s="6"/>
      <c r="F1" s="6"/>
      <c r="G1" s="6"/>
      <c r="H1" s="6"/>
      <c r="I1" s="6"/>
    </row>
    <row r="2" spans="1:12" ht="15" customHeight="1">
      <c r="A2" s="72" t="s">
        <v>93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5" customHeight="1">
      <c r="D3" s="14"/>
      <c r="J3" s="27" t="s">
        <v>66</v>
      </c>
    </row>
    <row r="4" spans="1:12" ht="44.25" customHeight="1">
      <c r="A4" s="15" t="s">
        <v>0</v>
      </c>
      <c r="B4" s="15" t="s">
        <v>37</v>
      </c>
      <c r="C4" s="15" t="s">
        <v>2</v>
      </c>
      <c r="D4" s="13" t="s">
        <v>8</v>
      </c>
      <c r="E4" s="3" t="s">
        <v>9</v>
      </c>
      <c r="F4" s="15" t="s">
        <v>6</v>
      </c>
      <c r="G4" s="15" t="s">
        <v>7</v>
      </c>
      <c r="H4" s="15" t="s">
        <v>12</v>
      </c>
      <c r="I4" s="15" t="s">
        <v>94</v>
      </c>
      <c r="J4" s="32" t="s">
        <v>62</v>
      </c>
      <c r="K4" s="32" t="s">
        <v>63</v>
      </c>
      <c r="L4" s="32" t="s">
        <v>68</v>
      </c>
    </row>
    <row r="5" spans="1:12">
      <c r="A5" s="7">
        <v>1</v>
      </c>
      <c r="B5" s="7">
        <v>2</v>
      </c>
      <c r="C5" s="7">
        <v>3</v>
      </c>
      <c r="D5" s="7">
        <v>4</v>
      </c>
      <c r="E5" s="7">
        <v>4</v>
      </c>
      <c r="F5" s="7">
        <v>5</v>
      </c>
      <c r="G5" s="7">
        <v>6</v>
      </c>
      <c r="H5" s="7">
        <v>5</v>
      </c>
      <c r="I5" s="7">
        <v>6</v>
      </c>
      <c r="J5" s="35">
        <v>8</v>
      </c>
      <c r="K5" s="35">
        <v>9</v>
      </c>
      <c r="L5" s="35">
        <v>10</v>
      </c>
    </row>
    <row r="6" spans="1:12">
      <c r="A6" s="8"/>
      <c r="B6" s="8"/>
      <c r="C6" s="9" t="s">
        <v>3</v>
      </c>
      <c r="D6" s="1"/>
      <c r="E6" s="2" t="e">
        <f>+#REF!/#REF!*100</f>
        <v>#REF!</v>
      </c>
      <c r="F6" s="10">
        <f>+SUM(F7:F29)</f>
        <v>0</v>
      </c>
      <c r="G6" s="10" t="e">
        <f>+SUM(G7:G29)</f>
        <v>#REF!</v>
      </c>
      <c r="H6" s="10"/>
      <c r="I6" s="23">
        <f>SUM(I7:I32)</f>
        <v>19677</v>
      </c>
      <c r="J6" s="38">
        <f>SUM(J7:J30)</f>
        <v>1790.1649999999997</v>
      </c>
      <c r="K6" s="37">
        <f>+J6/I6*100</f>
        <v>9.0977537226203165</v>
      </c>
      <c r="L6" s="39">
        <f>+I6-J6</f>
        <v>17886.834999999999</v>
      </c>
    </row>
    <row r="7" spans="1:12" ht="38.25">
      <c r="A7" s="8">
        <v>1</v>
      </c>
      <c r="B7" s="18" t="s">
        <v>33</v>
      </c>
      <c r="C7" s="12" t="s">
        <v>39</v>
      </c>
      <c r="D7" s="18" t="s">
        <v>38</v>
      </c>
      <c r="E7" s="19" t="e">
        <f>+#REF!/F7*100</f>
        <v>#REF!</v>
      </c>
      <c r="F7" s="21"/>
      <c r="G7" s="21" t="e">
        <f>+#REF!-F7</f>
        <v>#REF!</v>
      </c>
      <c r="H7" s="25" t="s">
        <v>13</v>
      </c>
      <c r="I7" s="24">
        <v>200</v>
      </c>
      <c r="J7" s="32"/>
      <c r="K7" s="37">
        <f>+J7/I7*100</f>
        <v>0</v>
      </c>
      <c r="L7" s="24">
        <f>+I7-J7</f>
        <v>200</v>
      </c>
    </row>
    <row r="8" spans="1:12" ht="38.25">
      <c r="A8" s="11">
        <v>2</v>
      </c>
      <c r="B8" s="18" t="s">
        <v>33</v>
      </c>
      <c r="C8" s="12" t="s">
        <v>40</v>
      </c>
      <c r="D8" s="18" t="s">
        <v>38</v>
      </c>
      <c r="E8" s="19" t="e">
        <f>+#REF!/F8*100</f>
        <v>#REF!</v>
      </c>
      <c r="F8" s="21"/>
      <c r="G8" s="21" t="e">
        <f>+#REF!-F8</f>
        <v>#REF!</v>
      </c>
      <c r="H8" s="25" t="s">
        <v>14</v>
      </c>
      <c r="I8" s="24">
        <v>500</v>
      </c>
      <c r="J8" s="24">
        <v>190</v>
      </c>
      <c r="K8" s="37">
        <f t="shared" ref="K8:K31" si="0">+J8/I8*100</f>
        <v>38</v>
      </c>
      <c r="L8" s="24">
        <f t="shared" ref="L8:L31" si="1">+I8-J8</f>
        <v>310</v>
      </c>
    </row>
    <row r="9" spans="1:12" ht="63.75">
      <c r="A9" s="8">
        <v>3</v>
      </c>
      <c r="B9" s="18" t="s">
        <v>34</v>
      </c>
      <c r="C9" s="12" t="s">
        <v>50</v>
      </c>
      <c r="D9" s="18" t="s">
        <v>38</v>
      </c>
      <c r="E9" s="19" t="e">
        <f>+#REF!/F9*100</f>
        <v>#REF!</v>
      </c>
      <c r="F9" s="20"/>
      <c r="G9" s="21" t="e">
        <f>+#REF!-F9</f>
        <v>#REF!</v>
      </c>
      <c r="H9" s="25" t="s">
        <v>15</v>
      </c>
      <c r="I9" s="24">
        <v>325</v>
      </c>
      <c r="J9" s="32">
        <v>50</v>
      </c>
      <c r="K9" s="37">
        <f t="shared" si="0"/>
        <v>15.384615384615385</v>
      </c>
      <c r="L9" s="24">
        <f t="shared" si="1"/>
        <v>275</v>
      </c>
    </row>
    <row r="10" spans="1:12" s="33" customFormat="1" ht="38.25">
      <c r="A10" s="40">
        <v>4</v>
      </c>
      <c r="B10" s="41" t="s">
        <v>35</v>
      </c>
      <c r="C10" s="42" t="s">
        <v>1</v>
      </c>
      <c r="D10" s="41" t="s">
        <v>38</v>
      </c>
      <c r="E10" s="43" t="e">
        <f>+#REF!/F10*100</f>
        <v>#REF!</v>
      </c>
      <c r="F10" s="44"/>
      <c r="G10" s="45" t="e">
        <f>+#REF!-F10</f>
        <v>#REF!</v>
      </c>
      <c r="H10" s="46" t="s">
        <v>16</v>
      </c>
      <c r="I10" s="47">
        <v>695</v>
      </c>
      <c r="J10" s="48"/>
      <c r="K10" s="49">
        <f t="shared" si="0"/>
        <v>0</v>
      </c>
      <c r="L10" s="47">
        <f t="shared" si="1"/>
        <v>695</v>
      </c>
    </row>
    <row r="11" spans="1:12" s="33" customFormat="1" ht="38.25">
      <c r="A11" s="40">
        <v>5</v>
      </c>
      <c r="B11" s="41" t="s">
        <v>35</v>
      </c>
      <c r="C11" s="42" t="s">
        <v>41</v>
      </c>
      <c r="D11" s="41" t="s">
        <v>38</v>
      </c>
      <c r="E11" s="43" t="e">
        <f>+#REF!/F11*100</f>
        <v>#REF!</v>
      </c>
      <c r="F11" s="44"/>
      <c r="G11" s="45" t="e">
        <f>+#REF!-F11</f>
        <v>#REF!</v>
      </c>
      <c r="H11" s="46" t="s">
        <v>17</v>
      </c>
      <c r="I11" s="47">
        <v>100</v>
      </c>
      <c r="J11" s="50">
        <v>53.38</v>
      </c>
      <c r="K11" s="49">
        <f t="shared" si="0"/>
        <v>53.38</v>
      </c>
      <c r="L11" s="47">
        <f t="shared" si="1"/>
        <v>46.62</v>
      </c>
    </row>
    <row r="12" spans="1:12" s="33" customFormat="1" ht="38.25">
      <c r="A12" s="40">
        <v>6</v>
      </c>
      <c r="B12" s="41" t="s">
        <v>35</v>
      </c>
      <c r="C12" s="42" t="s">
        <v>4</v>
      </c>
      <c r="D12" s="41" t="s">
        <v>38</v>
      </c>
      <c r="E12" s="43" t="e">
        <f>+#REF!/F12*100</f>
        <v>#REF!</v>
      </c>
      <c r="F12" s="44"/>
      <c r="G12" s="45" t="e">
        <f>+#REF!-F12</f>
        <v>#REF!</v>
      </c>
      <c r="H12" s="46" t="s">
        <v>18</v>
      </c>
      <c r="I12" s="47">
        <v>4333.2</v>
      </c>
      <c r="J12" s="51">
        <v>494.21</v>
      </c>
      <c r="K12" s="49">
        <f t="shared" si="0"/>
        <v>11.405197082987168</v>
      </c>
      <c r="L12" s="47">
        <f t="shared" si="1"/>
        <v>3838.99</v>
      </c>
    </row>
    <row r="13" spans="1:12" s="33" customFormat="1" ht="38.25">
      <c r="A13" s="40">
        <v>7</v>
      </c>
      <c r="B13" s="41" t="s">
        <v>35</v>
      </c>
      <c r="C13" s="42" t="s">
        <v>42</v>
      </c>
      <c r="D13" s="41" t="s">
        <v>38</v>
      </c>
      <c r="E13" s="43" t="e">
        <f>+#REF!/F13*100</f>
        <v>#REF!</v>
      </c>
      <c r="F13" s="44"/>
      <c r="G13" s="45" t="e">
        <f>+#REF!-F13</f>
        <v>#REF!</v>
      </c>
      <c r="H13" s="46" t="s">
        <v>43</v>
      </c>
      <c r="I13" s="47">
        <v>120</v>
      </c>
      <c r="J13" s="50">
        <v>34.795000000000002</v>
      </c>
      <c r="K13" s="49">
        <f t="shared" si="0"/>
        <v>28.995833333333337</v>
      </c>
      <c r="L13" s="47">
        <f t="shared" si="1"/>
        <v>85.204999999999998</v>
      </c>
    </row>
    <row r="14" spans="1:12" s="33" customFormat="1" ht="38.25">
      <c r="A14" s="40">
        <v>8</v>
      </c>
      <c r="B14" s="41" t="s">
        <v>35</v>
      </c>
      <c r="C14" s="52" t="s">
        <v>67</v>
      </c>
      <c r="D14" s="41" t="s">
        <v>38</v>
      </c>
      <c r="E14" s="43" t="e">
        <f>+#REF!/F14*100</f>
        <v>#REF!</v>
      </c>
      <c r="F14" s="44"/>
      <c r="G14" s="45" t="e">
        <f>+#REF!-F14</f>
        <v>#REF!</v>
      </c>
      <c r="H14" s="46" t="s">
        <v>19</v>
      </c>
      <c r="I14" s="47">
        <v>130</v>
      </c>
      <c r="J14" s="50">
        <v>43</v>
      </c>
      <c r="K14" s="49">
        <f t="shared" si="0"/>
        <v>33.076923076923073</v>
      </c>
      <c r="L14" s="47">
        <f t="shared" si="1"/>
        <v>87</v>
      </c>
    </row>
    <row r="15" spans="1:12" s="33" customFormat="1" ht="38.25">
      <c r="A15" s="40">
        <v>9</v>
      </c>
      <c r="B15" s="41" t="s">
        <v>35</v>
      </c>
      <c r="C15" s="42" t="s">
        <v>44</v>
      </c>
      <c r="D15" s="41" t="s">
        <v>38</v>
      </c>
      <c r="E15" s="43" t="e">
        <f>+#REF!/F15*100</f>
        <v>#REF!</v>
      </c>
      <c r="F15" s="44"/>
      <c r="G15" s="45" t="e">
        <f>+#REF!-F15</f>
        <v>#REF!</v>
      </c>
      <c r="H15" s="46" t="s">
        <v>45</v>
      </c>
      <c r="I15" s="47">
        <v>50</v>
      </c>
      <c r="J15" s="50"/>
      <c r="K15" s="49">
        <f t="shared" si="0"/>
        <v>0</v>
      </c>
      <c r="L15" s="47">
        <f t="shared" si="1"/>
        <v>50</v>
      </c>
    </row>
    <row r="16" spans="1:12" s="33" customFormat="1" ht="51">
      <c r="A16" s="40">
        <v>10</v>
      </c>
      <c r="B16" s="41" t="s">
        <v>35</v>
      </c>
      <c r="C16" s="53" t="s">
        <v>5</v>
      </c>
      <c r="D16" s="41" t="s">
        <v>38</v>
      </c>
      <c r="E16" s="43" t="e">
        <f>+#REF!/F16*100</f>
        <v>#REF!</v>
      </c>
      <c r="F16" s="44"/>
      <c r="G16" s="45" t="e">
        <f>+#REF!-F16</f>
        <v>#REF!</v>
      </c>
      <c r="H16" s="46" t="s">
        <v>46</v>
      </c>
      <c r="I16" s="47">
        <v>630</v>
      </c>
      <c r="J16" s="50">
        <v>200</v>
      </c>
      <c r="K16" s="49">
        <f t="shared" si="0"/>
        <v>31.746031746031743</v>
      </c>
      <c r="L16" s="47">
        <f t="shared" si="1"/>
        <v>430</v>
      </c>
    </row>
    <row r="17" spans="1:14" ht="51">
      <c r="A17" s="22">
        <v>11</v>
      </c>
      <c r="B17" s="18" t="s">
        <v>36</v>
      </c>
      <c r="C17" s="16" t="s">
        <v>47</v>
      </c>
      <c r="D17" s="18" t="s">
        <v>38</v>
      </c>
      <c r="E17" s="19" t="e">
        <f>+#REF!/F17*100</f>
        <v>#REF!</v>
      </c>
      <c r="F17" s="20"/>
      <c r="G17" s="21" t="e">
        <f>+#REF!-F17</f>
        <v>#REF!</v>
      </c>
      <c r="H17" s="25" t="s">
        <v>20</v>
      </c>
      <c r="I17" s="24">
        <v>30</v>
      </c>
      <c r="J17" s="24"/>
      <c r="K17" s="37">
        <f t="shared" si="0"/>
        <v>0</v>
      </c>
      <c r="L17" s="24">
        <f t="shared" si="1"/>
        <v>30</v>
      </c>
    </row>
    <row r="18" spans="1:14" ht="51">
      <c r="A18" s="22">
        <v>12</v>
      </c>
      <c r="B18" s="18" t="s">
        <v>32</v>
      </c>
      <c r="C18" s="12" t="s">
        <v>49</v>
      </c>
      <c r="D18" s="18" t="s">
        <v>38</v>
      </c>
      <c r="E18" s="19" t="e">
        <f>+#REF!/F18*100</f>
        <v>#REF!</v>
      </c>
      <c r="F18" s="20"/>
      <c r="G18" s="21" t="e">
        <f>+#REF!-F18</f>
        <v>#REF!</v>
      </c>
      <c r="H18" s="25" t="s">
        <v>21</v>
      </c>
      <c r="I18" s="24">
        <v>643</v>
      </c>
      <c r="J18" s="32"/>
      <c r="K18" s="37">
        <f t="shared" si="0"/>
        <v>0</v>
      </c>
      <c r="L18" s="24">
        <f t="shared" si="1"/>
        <v>643</v>
      </c>
    </row>
    <row r="19" spans="1:14" ht="51">
      <c r="A19" s="8">
        <v>13</v>
      </c>
      <c r="B19" s="18" t="s">
        <v>32</v>
      </c>
      <c r="C19" s="12" t="s">
        <v>52</v>
      </c>
      <c r="D19" s="18" t="s">
        <v>38</v>
      </c>
      <c r="E19" s="19" t="e">
        <f>+#REF!/F19*100</f>
        <v>#REF!</v>
      </c>
      <c r="F19" s="20"/>
      <c r="G19" s="21" t="e">
        <f>+#REF!-F19</f>
        <v>#REF!</v>
      </c>
      <c r="H19" s="25" t="s">
        <v>22</v>
      </c>
      <c r="I19" s="24">
        <v>99</v>
      </c>
      <c r="J19" s="32"/>
      <c r="K19" s="37">
        <f t="shared" si="0"/>
        <v>0</v>
      </c>
      <c r="L19" s="24">
        <f t="shared" si="1"/>
        <v>99</v>
      </c>
    </row>
    <row r="20" spans="1:14" ht="39">
      <c r="A20" s="8">
        <v>14</v>
      </c>
      <c r="B20" s="18" t="s">
        <v>32</v>
      </c>
      <c r="C20" s="36" t="s">
        <v>72</v>
      </c>
      <c r="D20" s="18" t="s">
        <v>38</v>
      </c>
      <c r="E20" s="19"/>
      <c r="F20" s="20"/>
      <c r="G20" s="21"/>
      <c r="H20" s="25" t="s">
        <v>95</v>
      </c>
      <c r="I20" s="24">
        <v>50</v>
      </c>
      <c r="J20" s="32"/>
      <c r="K20" s="37">
        <f t="shared" si="0"/>
        <v>0</v>
      </c>
      <c r="L20" s="24">
        <f t="shared" si="1"/>
        <v>50</v>
      </c>
      <c r="M20" s="27" t="s">
        <v>69</v>
      </c>
    </row>
    <row r="21" spans="1:14" s="27" customFormat="1" ht="51">
      <c r="A21" s="22">
        <v>15</v>
      </c>
      <c r="B21" s="18" t="s">
        <v>32</v>
      </c>
      <c r="C21" s="12" t="s">
        <v>53</v>
      </c>
      <c r="D21" s="18" t="s">
        <v>38</v>
      </c>
      <c r="E21" s="19" t="e">
        <f>+#REF!/F21*100</f>
        <v>#REF!</v>
      </c>
      <c r="F21" s="20"/>
      <c r="G21" s="21" t="e">
        <f>+#REF!-F21</f>
        <v>#REF!</v>
      </c>
      <c r="H21" s="25" t="s">
        <v>23</v>
      </c>
      <c r="I21" s="24">
        <v>200</v>
      </c>
      <c r="J21" s="32"/>
      <c r="K21" s="37">
        <f t="shared" si="0"/>
        <v>0</v>
      </c>
      <c r="L21" s="24">
        <f t="shared" si="1"/>
        <v>200</v>
      </c>
      <c r="N21" s="27">
        <f>44.526+55.474</f>
        <v>100</v>
      </c>
    </row>
    <row r="22" spans="1:14" ht="51">
      <c r="A22" s="11">
        <v>16</v>
      </c>
      <c r="B22" s="18" t="s">
        <v>32</v>
      </c>
      <c r="C22" s="12" t="s">
        <v>54</v>
      </c>
      <c r="D22" s="18" t="s">
        <v>38</v>
      </c>
      <c r="E22" s="19" t="e">
        <f>+#REF!/F22*100</f>
        <v>#REF!</v>
      </c>
      <c r="F22" s="20"/>
      <c r="G22" s="21" t="e">
        <f>+#REF!-F22</f>
        <v>#REF!</v>
      </c>
      <c r="H22" s="25" t="s">
        <v>24</v>
      </c>
      <c r="I22" s="24">
        <v>1468</v>
      </c>
      <c r="J22" s="32">
        <v>50</v>
      </c>
      <c r="K22" s="37">
        <f t="shared" si="0"/>
        <v>3.4059945504087197</v>
      </c>
      <c r="L22" s="24">
        <f t="shared" si="1"/>
        <v>1418</v>
      </c>
    </row>
    <row r="23" spans="1:14" ht="51">
      <c r="A23" s="11">
        <v>17</v>
      </c>
      <c r="B23" s="18" t="s">
        <v>32</v>
      </c>
      <c r="C23" s="12" t="s">
        <v>10</v>
      </c>
      <c r="D23" s="18" t="s">
        <v>38</v>
      </c>
      <c r="E23" s="19" t="e">
        <f>+#REF!/F23*100</f>
        <v>#REF!</v>
      </c>
      <c r="F23" s="20"/>
      <c r="G23" s="21" t="e">
        <f>+#REF!-F23</f>
        <v>#REF!</v>
      </c>
      <c r="H23" s="25" t="s">
        <v>25</v>
      </c>
      <c r="I23" s="24">
        <v>100</v>
      </c>
      <c r="J23" s="32"/>
      <c r="K23" s="37">
        <f t="shared" si="0"/>
        <v>0</v>
      </c>
      <c r="L23" s="24">
        <f t="shared" si="1"/>
        <v>100</v>
      </c>
    </row>
    <row r="24" spans="1:14" ht="38.25">
      <c r="A24" s="8">
        <v>18</v>
      </c>
      <c r="B24" s="18" t="s">
        <v>32</v>
      </c>
      <c r="C24" s="12" t="s">
        <v>55</v>
      </c>
      <c r="D24" s="18" t="s">
        <v>38</v>
      </c>
      <c r="E24" s="19" t="e">
        <f>+#REF!/F24*100</f>
        <v>#REF!</v>
      </c>
      <c r="F24" s="20"/>
      <c r="G24" s="21" t="e">
        <f>+#REF!-F24</f>
        <v>#REF!</v>
      </c>
      <c r="H24" s="25" t="s">
        <v>26</v>
      </c>
      <c r="I24" s="24">
        <v>1000</v>
      </c>
      <c r="J24" s="32">
        <v>200</v>
      </c>
      <c r="K24" s="37">
        <f t="shared" si="0"/>
        <v>20</v>
      </c>
      <c r="L24" s="24">
        <f t="shared" si="1"/>
        <v>800</v>
      </c>
    </row>
    <row r="25" spans="1:14" ht="63.75">
      <c r="A25" s="11">
        <v>19</v>
      </c>
      <c r="B25" s="18" t="s">
        <v>32</v>
      </c>
      <c r="C25" s="12" t="s">
        <v>56</v>
      </c>
      <c r="D25" s="18" t="s">
        <v>38</v>
      </c>
      <c r="E25" s="19" t="e">
        <f>+#REF!/F25*100</f>
        <v>#REF!</v>
      </c>
      <c r="F25" s="20"/>
      <c r="G25" s="21" t="e">
        <f>+#REF!-F25</f>
        <v>#REF!</v>
      </c>
      <c r="H25" s="26" t="s">
        <v>51</v>
      </c>
      <c r="I25" s="24">
        <v>6079.8</v>
      </c>
      <c r="J25" s="32">
        <v>330</v>
      </c>
      <c r="K25" s="37">
        <f t="shared" si="0"/>
        <v>5.4278101253330702</v>
      </c>
      <c r="L25" s="24">
        <f t="shared" si="1"/>
        <v>5749.8</v>
      </c>
    </row>
    <row r="26" spans="1:14" ht="38.25">
      <c r="A26" s="8">
        <v>20</v>
      </c>
      <c r="B26" s="18" t="s">
        <v>32</v>
      </c>
      <c r="C26" s="17" t="s">
        <v>57</v>
      </c>
      <c r="D26" s="18" t="s">
        <v>38</v>
      </c>
      <c r="E26" s="19" t="e">
        <f>+#REF!/F26*100</f>
        <v>#REF!</v>
      </c>
      <c r="F26" s="20"/>
      <c r="G26" s="21" t="e">
        <f>+#REF!-F26</f>
        <v>#REF!</v>
      </c>
      <c r="H26" s="25" t="s">
        <v>27</v>
      </c>
      <c r="I26" s="24">
        <v>516</v>
      </c>
      <c r="J26" s="32">
        <v>32</v>
      </c>
      <c r="K26" s="37">
        <f t="shared" si="0"/>
        <v>6.2015503875968996</v>
      </c>
      <c r="L26" s="24">
        <f t="shared" si="1"/>
        <v>484</v>
      </c>
    </row>
    <row r="27" spans="1:14" ht="63.75">
      <c r="A27" s="8">
        <v>21</v>
      </c>
      <c r="B27" s="18" t="s">
        <v>32</v>
      </c>
      <c r="C27" s="12" t="s">
        <v>11</v>
      </c>
      <c r="D27" s="18" t="s">
        <v>38</v>
      </c>
      <c r="E27" s="19"/>
      <c r="F27" s="20"/>
      <c r="G27" s="21"/>
      <c r="H27" s="25" t="s">
        <v>31</v>
      </c>
      <c r="I27" s="24">
        <v>100</v>
      </c>
      <c r="J27" s="24">
        <v>7.5</v>
      </c>
      <c r="K27" s="37">
        <f t="shared" si="0"/>
        <v>7.5</v>
      </c>
      <c r="L27" s="24">
        <f t="shared" si="1"/>
        <v>92.5</v>
      </c>
    </row>
    <row r="28" spans="1:14" ht="51">
      <c r="A28" s="11">
        <v>22</v>
      </c>
      <c r="B28" s="18" t="s">
        <v>32</v>
      </c>
      <c r="C28" s="12" t="s">
        <v>58</v>
      </c>
      <c r="D28" s="18" t="s">
        <v>38</v>
      </c>
      <c r="E28" s="19" t="e">
        <f>+#REF!/F28*100</f>
        <v>#REF!</v>
      </c>
      <c r="F28" s="20"/>
      <c r="G28" s="21" t="e">
        <f>+#REF!-F28</f>
        <v>#REF!</v>
      </c>
      <c r="H28" s="25" t="s">
        <v>28</v>
      </c>
      <c r="I28" s="24">
        <v>480</v>
      </c>
      <c r="J28" s="32"/>
      <c r="K28" s="37">
        <f t="shared" si="0"/>
        <v>0</v>
      </c>
      <c r="L28" s="24">
        <f t="shared" si="1"/>
        <v>480</v>
      </c>
    </row>
    <row r="29" spans="1:14" ht="51">
      <c r="A29" s="8">
        <v>23</v>
      </c>
      <c r="B29" s="18" t="s">
        <v>32</v>
      </c>
      <c r="C29" s="12" t="s">
        <v>59</v>
      </c>
      <c r="D29" s="18" t="s">
        <v>38</v>
      </c>
      <c r="E29" s="19" t="e">
        <f>+#REF!/F29*100</f>
        <v>#REF!</v>
      </c>
      <c r="F29" s="20"/>
      <c r="G29" s="21" t="e">
        <f>+#REF!-F29</f>
        <v>#REF!</v>
      </c>
      <c r="H29" s="25" t="s">
        <v>29</v>
      </c>
      <c r="I29" s="24">
        <v>1683</v>
      </c>
      <c r="J29" s="32">
        <v>105.28</v>
      </c>
      <c r="K29" s="37">
        <f t="shared" si="0"/>
        <v>6.2554961378490788</v>
      </c>
      <c r="L29" s="24">
        <f t="shared" si="1"/>
        <v>1577.72</v>
      </c>
    </row>
    <row r="30" spans="1:14" ht="51.75">
      <c r="A30" s="30">
        <v>24</v>
      </c>
      <c r="B30" s="18" t="s">
        <v>32</v>
      </c>
      <c r="C30" s="36" t="s">
        <v>48</v>
      </c>
      <c r="D30" s="18" t="s">
        <v>38</v>
      </c>
      <c r="E30" s="28"/>
      <c r="F30" s="28"/>
      <c r="G30" s="28"/>
      <c r="H30" s="26" t="s">
        <v>30</v>
      </c>
      <c r="I30" s="24">
        <v>100</v>
      </c>
      <c r="J30" s="32"/>
      <c r="K30" s="37">
        <f t="shared" si="0"/>
        <v>0</v>
      </c>
      <c r="L30" s="24">
        <f t="shared" si="1"/>
        <v>100</v>
      </c>
    </row>
    <row r="31" spans="1:14" ht="63.75">
      <c r="A31" s="30">
        <v>25</v>
      </c>
      <c r="B31" s="18" t="s">
        <v>32</v>
      </c>
      <c r="C31" s="17" t="s">
        <v>71</v>
      </c>
      <c r="D31" s="18" t="s">
        <v>38</v>
      </c>
      <c r="E31" s="28"/>
      <c r="F31" s="28"/>
      <c r="G31" s="28"/>
      <c r="H31" s="26" t="s">
        <v>73</v>
      </c>
      <c r="I31" s="24">
        <v>45</v>
      </c>
      <c r="J31" s="32"/>
      <c r="K31" s="37">
        <f t="shared" si="0"/>
        <v>0</v>
      </c>
      <c r="L31" s="24">
        <f t="shared" si="1"/>
        <v>45</v>
      </c>
    </row>
    <row r="32" spans="1:14" hidden="1">
      <c r="A32" s="30"/>
      <c r="B32" s="18"/>
      <c r="C32" s="29"/>
      <c r="D32" s="18"/>
      <c r="E32" s="28"/>
      <c r="F32" s="28"/>
      <c r="G32" s="28"/>
      <c r="H32" s="30"/>
      <c r="I32" s="54"/>
      <c r="J32" s="31"/>
      <c r="K32" s="37"/>
      <c r="L32" s="24"/>
    </row>
    <row r="33" spans="2:12">
      <c r="B33" s="4">
        <v>1</v>
      </c>
      <c r="C33" s="4" t="s">
        <v>33</v>
      </c>
      <c r="I33" s="34">
        <f>+I7+I8</f>
        <v>700</v>
      </c>
      <c r="J33" s="34">
        <f t="shared" ref="J33:K33" si="2">+J7+J8</f>
        <v>190</v>
      </c>
      <c r="K33" s="34">
        <f t="shared" si="2"/>
        <v>38</v>
      </c>
      <c r="L33" s="34">
        <f>+L7+L8</f>
        <v>510</v>
      </c>
    </row>
    <row r="34" spans="2:12">
      <c r="B34" s="4">
        <v>2</v>
      </c>
      <c r="C34" s="4" t="s">
        <v>34</v>
      </c>
      <c r="I34" s="34">
        <f>+I9</f>
        <v>325</v>
      </c>
      <c r="J34" s="34">
        <f t="shared" ref="J34:K34" si="3">+J9</f>
        <v>50</v>
      </c>
      <c r="K34" s="34">
        <f t="shared" si="3"/>
        <v>15.384615384615385</v>
      </c>
      <c r="L34" s="34">
        <f>+L9</f>
        <v>275</v>
      </c>
    </row>
    <row r="35" spans="2:12">
      <c r="B35" s="4">
        <v>3</v>
      </c>
      <c r="C35" s="4" t="s">
        <v>35</v>
      </c>
      <c r="I35" s="34">
        <f>+I10+I11+I12+I13+I14+I15+I16</f>
        <v>6058.2</v>
      </c>
      <c r="J35" s="34">
        <f t="shared" ref="J35:K35" si="4">+J10+J11+J12+J13+J14+J15+J16</f>
        <v>825.38499999999999</v>
      </c>
      <c r="K35" s="34">
        <f t="shared" si="4"/>
        <v>158.60398523927532</v>
      </c>
      <c r="L35" s="34">
        <f>+L10+L11+L12+L13+L14+L15+L16</f>
        <v>5232.8149999999996</v>
      </c>
    </row>
    <row r="36" spans="2:12">
      <c r="B36" s="4">
        <v>4</v>
      </c>
      <c r="C36" s="4" t="s">
        <v>64</v>
      </c>
      <c r="I36" s="34">
        <f>+I17</f>
        <v>30</v>
      </c>
      <c r="J36" s="34">
        <f t="shared" ref="J36:K36" si="5">+J17</f>
        <v>0</v>
      </c>
      <c r="K36" s="34">
        <f t="shared" si="5"/>
        <v>0</v>
      </c>
      <c r="L36" s="34">
        <f>+L17</f>
        <v>30</v>
      </c>
    </row>
    <row r="37" spans="2:12">
      <c r="B37" s="4">
        <v>5</v>
      </c>
      <c r="C37" s="4" t="s">
        <v>32</v>
      </c>
      <c r="I37" s="34">
        <f>+I30+I29+I28+I27+I26+I25+I24+I23+I22+I21+I20+I19+I18+I31+I32</f>
        <v>12563.8</v>
      </c>
      <c r="J37" s="34">
        <f t="shared" ref="J37:K37" si="6">+J30+J29+J28+J27+J26+J25+J24+J23+J22+J21+J20+J19+J18+J31+J32</f>
        <v>724.78</v>
      </c>
      <c r="K37" s="34">
        <f t="shared" si="6"/>
        <v>48.79085120118777</v>
      </c>
      <c r="L37" s="34">
        <f>+L30+L29+L28+L27+L26+L25+L24+L23+L22+L21+L20+L19+L18</f>
        <v>11794.02</v>
      </c>
    </row>
    <row r="38" spans="2:12">
      <c r="C38" s="4" t="s">
        <v>65</v>
      </c>
      <c r="I38" s="34">
        <f>+I37+I36+I35+I34+I33</f>
        <v>19677</v>
      </c>
      <c r="J38" s="34">
        <f>+J37+J36+J35+J34+J33</f>
        <v>1790.165</v>
      </c>
      <c r="K38" s="34">
        <f>+K37+K36+K35+K34+K33</f>
        <v>260.77945182507847</v>
      </c>
      <c r="L38" s="34">
        <f>+L37+L36+L35+L34+L33</f>
        <v>17841.834999999999</v>
      </c>
    </row>
  </sheetData>
  <mergeCells count="1">
    <mergeCell ref="A2:L2"/>
  </mergeCells>
  <printOptions horizontalCentered="1"/>
  <pageMargins left="0.51181102362204722" right="0" top="0" bottom="0" header="0.31496062992125984" footer="0.31496062992125984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W39"/>
  <sheetViews>
    <sheetView view="pageBreakPreview" zoomScale="85" zoomScaleNormal="100" zoomScaleSheetLayoutView="85" workbookViewId="0">
      <selection activeCell="K17" sqref="K17"/>
    </sheetView>
  </sheetViews>
  <sheetFormatPr defaultRowHeight="15"/>
  <cols>
    <col min="1" max="1" width="6.5703125" style="4" customWidth="1"/>
    <col min="2" max="2" width="10.85546875" style="4" customWidth="1"/>
    <col min="3" max="3" width="36.28515625" style="4" customWidth="1"/>
    <col min="4" max="4" width="16.28515625" style="4" customWidth="1"/>
    <col min="5" max="5" width="13.7109375" style="4" hidden="1" customWidth="1"/>
    <col min="6" max="7" width="13.28515625" style="4" hidden="1" customWidth="1"/>
    <col min="8" max="8" width="17.5703125" style="4" customWidth="1"/>
    <col min="9" max="10" width="11.28515625" style="4" customWidth="1"/>
    <col min="11" max="11" width="9.140625" style="27" customWidth="1"/>
    <col min="12" max="12" width="7.28515625" style="27" customWidth="1"/>
    <col min="13" max="49" width="9.140625" style="27"/>
    <col min="50" max="16384" width="9.140625" style="4"/>
  </cols>
  <sheetData>
    <row r="1" spans="1:14">
      <c r="A1" s="5"/>
      <c r="B1" s="5"/>
      <c r="C1" s="6"/>
      <c r="D1" s="6"/>
      <c r="E1" s="6"/>
      <c r="F1" s="6"/>
      <c r="G1" s="6"/>
      <c r="H1" s="6"/>
      <c r="I1" s="6"/>
      <c r="J1" s="6"/>
    </row>
    <row r="2" spans="1:14" ht="15" customHeight="1">
      <c r="A2" s="72" t="s">
        <v>85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4" ht="15" customHeight="1">
      <c r="D3" s="14"/>
      <c r="K3" s="27" t="s">
        <v>66</v>
      </c>
    </row>
    <row r="4" spans="1:14" ht="44.25" customHeight="1">
      <c r="A4" s="15" t="s">
        <v>0</v>
      </c>
      <c r="B4" s="15" t="s">
        <v>37</v>
      </c>
      <c r="C4" s="15" t="s">
        <v>2</v>
      </c>
      <c r="D4" s="13" t="s">
        <v>8</v>
      </c>
      <c r="E4" s="3" t="s">
        <v>9</v>
      </c>
      <c r="F4" s="15" t="s">
        <v>6</v>
      </c>
      <c r="G4" s="15" t="s">
        <v>7</v>
      </c>
      <c r="H4" s="15" t="s">
        <v>12</v>
      </c>
      <c r="I4" s="15" t="s">
        <v>75</v>
      </c>
      <c r="J4" s="15" t="s">
        <v>78</v>
      </c>
      <c r="K4" s="32" t="s">
        <v>62</v>
      </c>
      <c r="L4" s="32" t="s">
        <v>63</v>
      </c>
      <c r="M4" s="32" t="s">
        <v>68</v>
      </c>
      <c r="N4" s="58" t="s">
        <v>86</v>
      </c>
    </row>
    <row r="5" spans="1:14">
      <c r="A5" s="7">
        <v>1</v>
      </c>
      <c r="B5" s="7">
        <v>2</v>
      </c>
      <c r="C5" s="7">
        <v>3</v>
      </c>
      <c r="D5" s="7">
        <v>4</v>
      </c>
      <c r="E5" s="7">
        <v>4</v>
      </c>
      <c r="F5" s="7">
        <v>5</v>
      </c>
      <c r="G5" s="7">
        <v>6</v>
      </c>
      <c r="H5" s="7">
        <v>5</v>
      </c>
      <c r="I5" s="7">
        <v>6</v>
      </c>
      <c r="J5" s="7">
        <v>7</v>
      </c>
      <c r="K5" s="7">
        <v>8</v>
      </c>
      <c r="L5" s="7">
        <v>9</v>
      </c>
      <c r="M5" s="7">
        <v>10</v>
      </c>
      <c r="N5" s="35">
        <v>11</v>
      </c>
    </row>
    <row r="6" spans="1:14">
      <c r="A6" s="8"/>
      <c r="B6" s="8"/>
      <c r="C6" s="9" t="s">
        <v>3</v>
      </c>
      <c r="D6" s="1"/>
      <c r="E6" s="2" t="e">
        <f>+#REF!/#REF!*100</f>
        <v>#REF!</v>
      </c>
      <c r="F6" s="10">
        <f>+SUM(F7:F29)</f>
        <v>0</v>
      </c>
      <c r="G6" s="10" t="e">
        <f>+SUM(G7:G29)</f>
        <v>#REF!</v>
      </c>
      <c r="H6" s="10"/>
      <c r="I6" s="23">
        <f>SUM(I7:I32)</f>
        <v>11810</v>
      </c>
      <c r="J6" s="23">
        <f>SUM(J7:J32)</f>
        <v>10505.514999999999</v>
      </c>
      <c r="K6" s="38">
        <f>SUM(K7:K30)</f>
        <v>8242.1171200000026</v>
      </c>
      <c r="L6" s="37">
        <f>+K6/I6*100</f>
        <v>69.789306689246416</v>
      </c>
      <c r="M6" s="39">
        <f>+I6-K6</f>
        <v>3567.8828799999974</v>
      </c>
      <c r="N6" s="23">
        <f>SUM(N7:N32)</f>
        <v>11449</v>
      </c>
    </row>
    <row r="7" spans="1:14" ht="38.25">
      <c r="A7" s="8">
        <v>1</v>
      </c>
      <c r="B7" s="18" t="s">
        <v>33</v>
      </c>
      <c r="C7" s="12" t="s">
        <v>39</v>
      </c>
      <c r="D7" s="18" t="s">
        <v>38</v>
      </c>
      <c r="E7" s="19" t="e">
        <f>+#REF!/F7*100</f>
        <v>#REF!</v>
      </c>
      <c r="F7" s="21"/>
      <c r="G7" s="21" t="e">
        <f>+#REF!-F7</f>
        <v>#REF!</v>
      </c>
      <c r="H7" s="25" t="s">
        <v>13</v>
      </c>
      <c r="I7" s="24">
        <v>200</v>
      </c>
      <c r="J7" s="24">
        <v>200</v>
      </c>
      <c r="K7" s="24">
        <v>200</v>
      </c>
      <c r="L7" s="37">
        <f>+K7/J7*100</f>
        <v>100</v>
      </c>
      <c r="M7" s="24">
        <f>+J7-K7</f>
        <v>0</v>
      </c>
      <c r="N7" s="60">
        <v>200</v>
      </c>
    </row>
    <row r="8" spans="1:14" ht="38.25">
      <c r="A8" s="11">
        <v>2</v>
      </c>
      <c r="B8" s="18" t="s">
        <v>33</v>
      </c>
      <c r="C8" s="12" t="s">
        <v>40</v>
      </c>
      <c r="D8" s="18" t="s">
        <v>38</v>
      </c>
      <c r="E8" s="19" t="e">
        <f>+#REF!/F8*100</f>
        <v>#REF!</v>
      </c>
      <c r="F8" s="21"/>
      <c r="G8" s="21" t="e">
        <f>+#REF!-F8</f>
        <v>#REF!</v>
      </c>
      <c r="H8" s="25" t="s">
        <v>14</v>
      </c>
      <c r="I8" s="24">
        <v>500</v>
      </c>
      <c r="J8" s="24">
        <v>500</v>
      </c>
      <c r="K8" s="24">
        <v>341</v>
      </c>
      <c r="L8" s="37">
        <f t="shared" ref="L8:L31" si="0">+K8/J8*100</f>
        <v>68.2</v>
      </c>
      <c r="M8" s="24">
        <f t="shared" ref="M8:M32" si="1">+J8-K8</f>
        <v>159</v>
      </c>
      <c r="N8" s="60">
        <v>500</v>
      </c>
    </row>
    <row r="9" spans="1:14" s="27" customFormat="1" ht="63.75">
      <c r="A9" s="8">
        <v>3</v>
      </c>
      <c r="B9" s="18" t="s">
        <v>34</v>
      </c>
      <c r="C9" s="12" t="s">
        <v>50</v>
      </c>
      <c r="D9" s="18" t="s">
        <v>38</v>
      </c>
      <c r="E9" s="19" t="e">
        <f>+#REF!/F9*100</f>
        <v>#REF!</v>
      </c>
      <c r="F9" s="20"/>
      <c r="G9" s="21" t="e">
        <f>+#REF!-F9</f>
        <v>#REF!</v>
      </c>
      <c r="H9" s="25" t="s">
        <v>15</v>
      </c>
      <c r="I9" s="24">
        <v>225</v>
      </c>
      <c r="J9" s="24">
        <v>225</v>
      </c>
      <c r="K9" s="24">
        <v>175</v>
      </c>
      <c r="L9" s="37">
        <f t="shared" si="0"/>
        <v>77.777777777777786</v>
      </c>
      <c r="M9" s="24">
        <f>+J9-K9</f>
        <v>50</v>
      </c>
      <c r="N9" s="60">
        <v>225</v>
      </c>
    </row>
    <row r="10" spans="1:14" s="27" customFormat="1" ht="52.5" customHeight="1">
      <c r="A10" s="8">
        <v>4</v>
      </c>
      <c r="B10" s="18" t="s">
        <v>34</v>
      </c>
      <c r="C10" s="12" t="s">
        <v>60</v>
      </c>
      <c r="D10" s="18" t="s">
        <v>38</v>
      </c>
      <c r="E10" s="19"/>
      <c r="F10" s="20"/>
      <c r="G10" s="21"/>
      <c r="H10" s="25" t="s">
        <v>87</v>
      </c>
      <c r="I10" s="24">
        <v>100</v>
      </c>
      <c r="J10" s="24">
        <v>100</v>
      </c>
      <c r="K10" s="24">
        <v>0</v>
      </c>
      <c r="L10" s="37">
        <f t="shared" ref="L10" si="2">+K10/J10*100</f>
        <v>0</v>
      </c>
      <c r="M10" s="24">
        <f>+J10-K10</f>
        <v>100</v>
      </c>
      <c r="N10" s="60">
        <v>100</v>
      </c>
    </row>
    <row r="11" spans="1:14" s="33" customFormat="1" ht="38.25">
      <c r="A11" s="40">
        <v>5</v>
      </c>
      <c r="B11" s="41" t="s">
        <v>35</v>
      </c>
      <c r="C11" s="42" t="s">
        <v>1</v>
      </c>
      <c r="D11" s="41" t="s">
        <v>38</v>
      </c>
      <c r="E11" s="43" t="e">
        <f>+#REF!/F11*100</f>
        <v>#REF!</v>
      </c>
      <c r="F11" s="44"/>
      <c r="G11" s="45" t="e">
        <f>+#REF!-F11</f>
        <v>#REF!</v>
      </c>
      <c r="H11" s="46" t="s">
        <v>16</v>
      </c>
      <c r="I11" s="47">
        <v>263</v>
      </c>
      <c r="J11" s="47">
        <v>518.4</v>
      </c>
      <c r="K11" s="48">
        <v>501.6</v>
      </c>
      <c r="L11" s="49">
        <f t="shared" si="0"/>
        <v>96.759259259259267</v>
      </c>
      <c r="M11" s="47">
        <f t="shared" si="1"/>
        <v>16.799999999999955</v>
      </c>
      <c r="N11" s="61">
        <v>695</v>
      </c>
    </row>
    <row r="12" spans="1:14" s="33" customFormat="1" ht="38.25">
      <c r="A12" s="40">
        <v>6</v>
      </c>
      <c r="B12" s="41" t="s">
        <v>35</v>
      </c>
      <c r="C12" s="42" t="s">
        <v>41</v>
      </c>
      <c r="D12" s="41" t="s">
        <v>38</v>
      </c>
      <c r="E12" s="43" t="e">
        <f>+#REF!/F12*100</f>
        <v>#REF!</v>
      </c>
      <c r="F12" s="44"/>
      <c r="G12" s="45" t="e">
        <f>+#REF!-F12</f>
        <v>#REF!</v>
      </c>
      <c r="H12" s="46" t="s">
        <v>17</v>
      </c>
      <c r="I12" s="47">
        <v>80</v>
      </c>
      <c r="J12" s="47">
        <v>80</v>
      </c>
      <c r="K12" s="48">
        <v>10.14</v>
      </c>
      <c r="L12" s="49">
        <f t="shared" si="0"/>
        <v>12.675000000000001</v>
      </c>
      <c r="M12" s="47">
        <f t="shared" si="1"/>
        <v>69.86</v>
      </c>
      <c r="N12" s="61">
        <v>100</v>
      </c>
    </row>
    <row r="13" spans="1:14" s="33" customFormat="1" ht="38.25">
      <c r="A13" s="40">
        <v>7</v>
      </c>
      <c r="B13" s="41" t="s">
        <v>35</v>
      </c>
      <c r="C13" s="42" t="s">
        <v>4</v>
      </c>
      <c r="D13" s="41" t="s">
        <v>38</v>
      </c>
      <c r="E13" s="43" t="e">
        <f>+#REF!/F13*100</f>
        <v>#REF!</v>
      </c>
      <c r="F13" s="44"/>
      <c r="G13" s="45" t="e">
        <f>+#REF!-F13</f>
        <v>#REF!</v>
      </c>
      <c r="H13" s="46" t="s">
        <v>18</v>
      </c>
      <c r="I13" s="47">
        <v>4667</v>
      </c>
      <c r="J13" s="47">
        <v>4316</v>
      </c>
      <c r="K13" s="48">
        <v>3521.1880000000001</v>
      </c>
      <c r="L13" s="49">
        <f t="shared" si="0"/>
        <v>81.584522706209455</v>
      </c>
      <c r="M13" s="47">
        <f t="shared" si="1"/>
        <v>794.8119999999999</v>
      </c>
      <c r="N13" s="61">
        <v>3861</v>
      </c>
    </row>
    <row r="14" spans="1:14" s="33" customFormat="1" ht="38.25">
      <c r="A14" s="40">
        <v>8</v>
      </c>
      <c r="B14" s="41" t="s">
        <v>35</v>
      </c>
      <c r="C14" s="42" t="s">
        <v>42</v>
      </c>
      <c r="D14" s="41" t="s">
        <v>38</v>
      </c>
      <c r="E14" s="43" t="e">
        <f>+#REF!/F14*100</f>
        <v>#REF!</v>
      </c>
      <c r="F14" s="44"/>
      <c r="G14" s="45" t="e">
        <f>+#REF!-F14</f>
        <v>#REF!</v>
      </c>
      <c r="H14" s="46" t="s">
        <v>81</v>
      </c>
      <c r="I14" s="47">
        <v>120</v>
      </c>
      <c r="J14" s="47">
        <v>180</v>
      </c>
      <c r="K14" s="48">
        <v>179.261</v>
      </c>
      <c r="L14" s="49">
        <f t="shared" si="0"/>
        <v>99.589444444444439</v>
      </c>
      <c r="M14" s="47">
        <f t="shared" si="1"/>
        <v>0.73900000000000432</v>
      </c>
      <c r="N14" s="61">
        <v>120</v>
      </c>
    </row>
    <row r="15" spans="1:14" s="33" customFormat="1" ht="38.25">
      <c r="A15" s="40">
        <v>9</v>
      </c>
      <c r="B15" s="41" t="s">
        <v>35</v>
      </c>
      <c r="C15" s="52" t="s">
        <v>88</v>
      </c>
      <c r="D15" s="41" t="s">
        <v>38</v>
      </c>
      <c r="E15" s="43" t="e">
        <f>+#REF!/F15*100</f>
        <v>#REF!</v>
      </c>
      <c r="F15" s="44"/>
      <c r="G15" s="45" t="e">
        <f>+#REF!-F15</f>
        <v>#REF!</v>
      </c>
      <c r="H15" s="46" t="s">
        <v>19</v>
      </c>
      <c r="I15" s="47">
        <v>100</v>
      </c>
      <c r="J15" s="47">
        <v>100</v>
      </c>
      <c r="K15" s="48">
        <v>68</v>
      </c>
      <c r="L15" s="49">
        <f t="shared" si="0"/>
        <v>68</v>
      </c>
      <c r="M15" s="47">
        <f t="shared" si="1"/>
        <v>32</v>
      </c>
      <c r="N15" s="61">
        <v>130</v>
      </c>
    </row>
    <row r="16" spans="1:14" s="33" customFormat="1" ht="38.25">
      <c r="A16" s="40">
        <v>10</v>
      </c>
      <c r="B16" s="41" t="s">
        <v>35</v>
      </c>
      <c r="C16" s="42" t="s">
        <v>44</v>
      </c>
      <c r="D16" s="41" t="s">
        <v>38</v>
      </c>
      <c r="E16" s="43" t="e">
        <f>+#REF!/F16*100</f>
        <v>#REF!</v>
      </c>
      <c r="F16" s="44"/>
      <c r="G16" s="45" t="e">
        <f>+#REF!-F16</f>
        <v>#REF!</v>
      </c>
      <c r="H16" s="46" t="s">
        <v>45</v>
      </c>
      <c r="I16" s="47">
        <v>50</v>
      </c>
      <c r="J16" s="47">
        <v>50</v>
      </c>
      <c r="K16" s="48">
        <v>0</v>
      </c>
      <c r="L16" s="49">
        <f t="shared" si="0"/>
        <v>0</v>
      </c>
      <c r="M16" s="47">
        <f t="shared" si="1"/>
        <v>50</v>
      </c>
      <c r="N16" s="61">
        <v>50</v>
      </c>
    </row>
    <row r="17" spans="1:14" s="33" customFormat="1" ht="51">
      <c r="A17" s="40">
        <v>11</v>
      </c>
      <c r="B17" s="41" t="s">
        <v>35</v>
      </c>
      <c r="C17" s="53" t="s">
        <v>5</v>
      </c>
      <c r="D17" s="41" t="s">
        <v>38</v>
      </c>
      <c r="E17" s="43" t="e">
        <f>+#REF!/F17*100</f>
        <v>#REF!</v>
      </c>
      <c r="F17" s="44"/>
      <c r="G17" s="45" t="e">
        <f>+#REF!-F17</f>
        <v>#REF!</v>
      </c>
      <c r="H17" s="46" t="s">
        <v>46</v>
      </c>
      <c r="I17" s="47">
        <v>441</v>
      </c>
      <c r="J17" s="47">
        <v>441</v>
      </c>
      <c r="K17" s="48">
        <f>245+49</f>
        <v>294</v>
      </c>
      <c r="L17" s="49">
        <f t="shared" si="0"/>
        <v>66.666666666666657</v>
      </c>
      <c r="M17" s="47">
        <f t="shared" si="1"/>
        <v>147</v>
      </c>
      <c r="N17" s="61">
        <v>630</v>
      </c>
    </row>
    <row r="18" spans="1:14" s="27" customFormat="1" ht="51">
      <c r="A18" s="22">
        <v>12</v>
      </c>
      <c r="B18" s="18" t="s">
        <v>36</v>
      </c>
      <c r="C18" s="16" t="s">
        <v>47</v>
      </c>
      <c r="D18" s="18" t="s">
        <v>38</v>
      </c>
      <c r="E18" s="19" t="e">
        <f>+#REF!/F18*100</f>
        <v>#REF!</v>
      </c>
      <c r="F18" s="20"/>
      <c r="G18" s="21" t="e">
        <f>+#REF!-F18</f>
        <v>#REF!</v>
      </c>
      <c r="H18" s="25" t="s">
        <v>20</v>
      </c>
      <c r="I18" s="24">
        <v>30</v>
      </c>
      <c r="J18" s="24">
        <v>30</v>
      </c>
      <c r="K18" s="24">
        <v>25</v>
      </c>
      <c r="L18" s="37">
        <f t="shared" si="0"/>
        <v>83.333333333333343</v>
      </c>
      <c r="M18" s="24">
        <f t="shared" si="1"/>
        <v>5</v>
      </c>
      <c r="N18" s="60">
        <v>30</v>
      </c>
    </row>
    <row r="19" spans="1:14" s="27" customFormat="1" ht="51">
      <c r="A19" s="22">
        <v>13</v>
      </c>
      <c r="B19" s="18" t="s">
        <v>32</v>
      </c>
      <c r="C19" s="12" t="s">
        <v>49</v>
      </c>
      <c r="D19" s="18" t="s">
        <v>38</v>
      </c>
      <c r="E19" s="19" t="e">
        <f>+#REF!/F19*100</f>
        <v>#REF!</v>
      </c>
      <c r="F19" s="20"/>
      <c r="G19" s="21" t="e">
        <f>+#REF!-F19</f>
        <v>#REF!</v>
      </c>
      <c r="H19" s="25" t="s">
        <v>21</v>
      </c>
      <c r="I19" s="24">
        <v>65</v>
      </c>
      <c r="J19" s="24">
        <v>65</v>
      </c>
      <c r="K19" s="24">
        <v>43.6</v>
      </c>
      <c r="L19" s="37">
        <f t="shared" si="0"/>
        <v>67.07692307692308</v>
      </c>
      <c r="M19" s="24">
        <f t="shared" si="1"/>
        <v>21.4</v>
      </c>
      <c r="N19" s="60">
        <v>143</v>
      </c>
    </row>
    <row r="20" spans="1:14" s="27" customFormat="1" ht="51">
      <c r="A20" s="8">
        <v>14</v>
      </c>
      <c r="B20" s="18" t="s">
        <v>32</v>
      </c>
      <c r="C20" s="12" t="s">
        <v>52</v>
      </c>
      <c r="D20" s="18" t="s">
        <v>38</v>
      </c>
      <c r="E20" s="19" t="e">
        <f>+#REF!/F20*100</f>
        <v>#REF!</v>
      </c>
      <c r="F20" s="20"/>
      <c r="G20" s="21" t="e">
        <f>+#REF!-F20</f>
        <v>#REF!</v>
      </c>
      <c r="H20" s="25" t="s">
        <v>22</v>
      </c>
      <c r="I20" s="24">
        <v>64</v>
      </c>
      <c r="J20" s="24">
        <v>64</v>
      </c>
      <c r="K20" s="24">
        <v>39.6</v>
      </c>
      <c r="L20" s="37">
        <f t="shared" si="0"/>
        <v>61.875</v>
      </c>
      <c r="M20" s="24">
        <f t="shared" si="1"/>
        <v>24.4</v>
      </c>
      <c r="N20" s="60">
        <v>99</v>
      </c>
    </row>
    <row r="21" spans="1:14" s="27" customFormat="1" ht="51">
      <c r="A21" s="22">
        <v>15</v>
      </c>
      <c r="B21" s="18" t="s">
        <v>32</v>
      </c>
      <c r="C21" s="12" t="s">
        <v>53</v>
      </c>
      <c r="D21" s="18" t="s">
        <v>38</v>
      </c>
      <c r="E21" s="19" t="e">
        <f>+#REF!/F21*100</f>
        <v>#REF!</v>
      </c>
      <c r="F21" s="20"/>
      <c r="G21" s="21" t="e">
        <f>+#REF!-F21</f>
        <v>#REF!</v>
      </c>
      <c r="H21" s="25" t="s">
        <v>23</v>
      </c>
      <c r="I21" s="24">
        <v>200</v>
      </c>
      <c r="J21" s="24">
        <v>50</v>
      </c>
      <c r="K21" s="24">
        <v>13</v>
      </c>
      <c r="L21" s="37">
        <f t="shared" si="0"/>
        <v>26</v>
      </c>
      <c r="M21" s="24">
        <f t="shared" si="1"/>
        <v>37</v>
      </c>
      <c r="N21" s="60">
        <v>200</v>
      </c>
    </row>
    <row r="22" spans="1:14" s="27" customFormat="1" ht="51">
      <c r="A22" s="11">
        <v>16</v>
      </c>
      <c r="B22" s="18" t="s">
        <v>32</v>
      </c>
      <c r="C22" s="12" t="s">
        <v>54</v>
      </c>
      <c r="D22" s="18" t="s">
        <v>38</v>
      </c>
      <c r="E22" s="19" t="e">
        <f>+#REF!/F22*100</f>
        <v>#REF!</v>
      </c>
      <c r="F22" s="20"/>
      <c r="G22" s="21" t="e">
        <f>+#REF!-F22</f>
        <v>#REF!</v>
      </c>
      <c r="H22" s="25" t="s">
        <v>24</v>
      </c>
      <c r="I22" s="24">
        <v>255</v>
      </c>
      <c r="J22" s="24">
        <v>203.8</v>
      </c>
      <c r="K22" s="24">
        <f>31.8+172</f>
        <v>203.8</v>
      </c>
      <c r="L22" s="37">
        <f t="shared" si="0"/>
        <v>100</v>
      </c>
      <c r="M22" s="24">
        <f t="shared" si="1"/>
        <v>0</v>
      </c>
      <c r="N22" s="60">
        <v>218</v>
      </c>
    </row>
    <row r="23" spans="1:14" s="27" customFormat="1" ht="51">
      <c r="A23" s="11">
        <v>17</v>
      </c>
      <c r="B23" s="18" t="s">
        <v>32</v>
      </c>
      <c r="C23" s="12" t="s">
        <v>10</v>
      </c>
      <c r="D23" s="18" t="s">
        <v>38</v>
      </c>
      <c r="E23" s="19" t="e">
        <f>+#REF!/F23*100</f>
        <v>#REF!</v>
      </c>
      <c r="F23" s="20"/>
      <c r="G23" s="21" t="e">
        <f>+#REF!-F23</f>
        <v>#REF!</v>
      </c>
      <c r="H23" s="25" t="s">
        <v>25</v>
      </c>
      <c r="I23" s="24">
        <v>100</v>
      </c>
      <c r="J23" s="24">
        <v>100</v>
      </c>
      <c r="K23" s="24">
        <v>0</v>
      </c>
      <c r="L23" s="37">
        <f t="shared" si="0"/>
        <v>0</v>
      </c>
      <c r="M23" s="24">
        <f t="shared" si="1"/>
        <v>100</v>
      </c>
      <c r="N23" s="60">
        <v>100</v>
      </c>
    </row>
    <row r="24" spans="1:14" s="27" customFormat="1" ht="38.25">
      <c r="A24" s="8">
        <v>18</v>
      </c>
      <c r="B24" s="18" t="s">
        <v>32</v>
      </c>
      <c r="C24" s="12" t="s">
        <v>55</v>
      </c>
      <c r="D24" s="18" t="s">
        <v>38</v>
      </c>
      <c r="E24" s="19" t="e">
        <f>+#REF!/F24*100</f>
        <v>#REF!</v>
      </c>
      <c r="F24" s="20"/>
      <c r="G24" s="21" t="e">
        <f>+#REF!-F24</f>
        <v>#REF!</v>
      </c>
      <c r="H24" s="25" t="s">
        <v>26</v>
      </c>
      <c r="I24" s="24">
        <v>900</v>
      </c>
      <c r="J24" s="24">
        <v>332.67</v>
      </c>
      <c r="K24" s="24">
        <f>30+234.80438</f>
        <v>264.80438000000004</v>
      </c>
      <c r="L24" s="37">
        <f t="shared" si="0"/>
        <v>79.599717437701031</v>
      </c>
      <c r="M24" s="24">
        <f t="shared" si="1"/>
        <v>67.865619999999979</v>
      </c>
      <c r="N24" s="60">
        <v>1000</v>
      </c>
    </row>
    <row r="25" spans="1:14" s="27" customFormat="1" ht="63.75">
      <c r="A25" s="11">
        <v>19</v>
      </c>
      <c r="B25" s="18" t="s">
        <v>32</v>
      </c>
      <c r="C25" s="12" t="s">
        <v>56</v>
      </c>
      <c r="D25" s="18" t="s">
        <v>38</v>
      </c>
      <c r="E25" s="19" t="e">
        <f>+#REF!/F25*100</f>
        <v>#REF!</v>
      </c>
      <c r="F25" s="20"/>
      <c r="G25" s="21" t="e">
        <f>+#REF!-F25</f>
        <v>#REF!</v>
      </c>
      <c r="H25" s="26" t="s">
        <v>51</v>
      </c>
      <c r="I25" s="24">
        <v>1400</v>
      </c>
      <c r="J25" s="24">
        <v>1105.645</v>
      </c>
      <c r="K25" s="24">
        <v>837.87099999999998</v>
      </c>
      <c r="L25" s="37">
        <f t="shared" si="0"/>
        <v>75.781195591713441</v>
      </c>
      <c r="M25" s="24">
        <f t="shared" si="1"/>
        <v>267.774</v>
      </c>
      <c r="N25" s="60">
        <v>700</v>
      </c>
    </row>
    <row r="26" spans="1:14" s="27" customFormat="1" ht="38.25">
      <c r="A26" s="8">
        <v>20</v>
      </c>
      <c r="B26" s="18" t="s">
        <v>32</v>
      </c>
      <c r="C26" s="17" t="s">
        <v>57</v>
      </c>
      <c r="D26" s="18" t="s">
        <v>38</v>
      </c>
      <c r="E26" s="19" t="e">
        <f>+#REF!/F26*100</f>
        <v>#REF!</v>
      </c>
      <c r="F26" s="20"/>
      <c r="G26" s="21" t="e">
        <f>+#REF!-F26</f>
        <v>#REF!</v>
      </c>
      <c r="H26" s="25" t="s">
        <v>27</v>
      </c>
      <c r="I26" s="24">
        <f>241+176</f>
        <v>417</v>
      </c>
      <c r="J26" s="24">
        <v>341</v>
      </c>
      <c r="K26" s="24">
        <f>301.59+24</f>
        <v>325.58999999999997</v>
      </c>
      <c r="L26" s="37">
        <f t="shared" si="0"/>
        <v>95.480938416422276</v>
      </c>
      <c r="M26" s="24">
        <f t="shared" si="1"/>
        <v>15.410000000000025</v>
      </c>
      <c r="N26" s="60">
        <v>341</v>
      </c>
    </row>
    <row r="27" spans="1:14" s="27" customFormat="1" ht="63.75">
      <c r="A27" s="8">
        <v>21</v>
      </c>
      <c r="B27" s="18" t="s">
        <v>32</v>
      </c>
      <c r="C27" s="12" t="s">
        <v>11</v>
      </c>
      <c r="D27" s="18" t="s">
        <v>38</v>
      </c>
      <c r="E27" s="19"/>
      <c r="F27" s="20"/>
      <c r="G27" s="21"/>
      <c r="H27" s="25" t="s">
        <v>31</v>
      </c>
      <c r="I27" s="24">
        <v>100</v>
      </c>
      <c r="J27" s="24">
        <v>100</v>
      </c>
      <c r="K27" s="24">
        <v>3</v>
      </c>
      <c r="L27" s="37">
        <f t="shared" si="0"/>
        <v>3</v>
      </c>
      <c r="M27" s="24">
        <f t="shared" si="1"/>
        <v>97</v>
      </c>
      <c r="N27" s="60">
        <v>100</v>
      </c>
    </row>
    <row r="28" spans="1:14" s="27" customFormat="1" ht="51">
      <c r="A28" s="11">
        <v>22</v>
      </c>
      <c r="B28" s="18" t="s">
        <v>32</v>
      </c>
      <c r="C28" s="12" t="s">
        <v>58</v>
      </c>
      <c r="D28" s="18" t="s">
        <v>38</v>
      </c>
      <c r="E28" s="19" t="e">
        <f>+#REF!/F28*100</f>
        <v>#REF!</v>
      </c>
      <c r="F28" s="20"/>
      <c r="G28" s="21" t="e">
        <f>+#REF!-F28</f>
        <v>#REF!</v>
      </c>
      <c r="H28" s="25" t="s">
        <v>28</v>
      </c>
      <c r="I28" s="24">
        <v>342</v>
      </c>
      <c r="J28" s="24">
        <v>342</v>
      </c>
      <c r="K28" s="24">
        <v>341.96274</v>
      </c>
      <c r="L28" s="37">
        <f t="shared" si="0"/>
        <v>99.989105263157896</v>
      </c>
      <c r="M28" s="24">
        <f t="shared" si="1"/>
        <v>3.7260000000003402E-2</v>
      </c>
      <c r="N28" s="60">
        <v>430</v>
      </c>
    </row>
    <row r="29" spans="1:14" s="27" customFormat="1" ht="51">
      <c r="A29" s="8">
        <v>23</v>
      </c>
      <c r="B29" s="18" t="s">
        <v>32</v>
      </c>
      <c r="C29" s="12" t="s">
        <v>59</v>
      </c>
      <c r="D29" s="18" t="s">
        <v>38</v>
      </c>
      <c r="E29" s="19" t="e">
        <f>+#REF!/F29*100</f>
        <v>#REF!</v>
      </c>
      <c r="F29" s="20"/>
      <c r="G29" s="21" t="e">
        <f>+#REF!-F29</f>
        <v>#REF!</v>
      </c>
      <c r="H29" s="25" t="s">
        <v>29</v>
      </c>
      <c r="I29" s="24">
        <v>900</v>
      </c>
      <c r="J29" s="24">
        <v>930</v>
      </c>
      <c r="K29" s="24">
        <v>853.7</v>
      </c>
      <c r="L29" s="37">
        <f t="shared" si="0"/>
        <v>91.795698924731184</v>
      </c>
      <c r="M29" s="24">
        <f t="shared" si="1"/>
        <v>76.299999999999955</v>
      </c>
      <c r="N29" s="60">
        <v>1282</v>
      </c>
    </row>
    <row r="30" spans="1:14" s="27" customFormat="1" ht="51.75">
      <c r="A30" s="30">
        <v>24</v>
      </c>
      <c r="B30" s="18" t="s">
        <v>32</v>
      </c>
      <c r="C30" s="36" t="s">
        <v>48</v>
      </c>
      <c r="D30" s="18" t="s">
        <v>38</v>
      </c>
      <c r="E30" s="28"/>
      <c r="F30" s="28"/>
      <c r="G30" s="28"/>
      <c r="H30" s="26" t="s">
        <v>30</v>
      </c>
      <c r="I30" s="24">
        <v>150</v>
      </c>
      <c r="J30" s="24">
        <v>0</v>
      </c>
      <c r="K30" s="24">
        <v>0</v>
      </c>
      <c r="L30" s="37">
        <v>0</v>
      </c>
      <c r="M30" s="24">
        <f t="shared" si="1"/>
        <v>0</v>
      </c>
      <c r="N30" s="60">
        <v>100</v>
      </c>
    </row>
    <row r="31" spans="1:14" s="27" customFormat="1" ht="63.75">
      <c r="A31" s="30">
        <v>25</v>
      </c>
      <c r="B31" s="18" t="s">
        <v>32</v>
      </c>
      <c r="C31" s="17" t="s">
        <v>71</v>
      </c>
      <c r="D31" s="18" t="s">
        <v>38</v>
      </c>
      <c r="E31" s="28"/>
      <c r="F31" s="28"/>
      <c r="G31" s="28"/>
      <c r="H31" s="26" t="s">
        <v>73</v>
      </c>
      <c r="I31" s="24">
        <v>91</v>
      </c>
      <c r="J31" s="24">
        <v>91</v>
      </c>
      <c r="K31" s="24">
        <v>0</v>
      </c>
      <c r="L31" s="37">
        <f t="shared" si="0"/>
        <v>0</v>
      </c>
      <c r="M31" s="24">
        <f t="shared" si="1"/>
        <v>91</v>
      </c>
      <c r="N31" s="60">
        <v>45</v>
      </c>
    </row>
    <row r="32" spans="1:14" s="27" customFormat="1" ht="45">
      <c r="A32" s="30">
        <v>26</v>
      </c>
      <c r="B32" s="18" t="s">
        <v>32</v>
      </c>
      <c r="C32" s="29" t="s">
        <v>72</v>
      </c>
      <c r="D32" s="18" t="s">
        <v>38</v>
      </c>
      <c r="E32" s="28"/>
      <c r="F32" s="28"/>
      <c r="G32" s="28"/>
      <c r="H32" s="30" t="s">
        <v>74</v>
      </c>
      <c r="I32" s="54">
        <v>50</v>
      </c>
      <c r="J32" s="24">
        <v>40</v>
      </c>
      <c r="K32" s="24">
        <v>40</v>
      </c>
      <c r="L32" s="37">
        <f>+K32/J32*100</f>
        <v>100</v>
      </c>
      <c r="M32" s="24">
        <f t="shared" si="1"/>
        <v>0</v>
      </c>
      <c r="N32" s="60">
        <v>50</v>
      </c>
    </row>
    <row r="33" spans="1:14" s="27" customFormat="1" ht="45">
      <c r="A33" s="30">
        <v>27</v>
      </c>
      <c r="B33" s="18" t="s">
        <v>32</v>
      </c>
      <c r="C33" s="59" t="s">
        <v>89</v>
      </c>
      <c r="D33" s="18" t="s">
        <v>38</v>
      </c>
      <c r="E33" s="28"/>
      <c r="F33" s="28"/>
      <c r="G33" s="28"/>
      <c r="H33" s="30" t="s">
        <v>90</v>
      </c>
      <c r="I33" s="54"/>
      <c r="J33" s="24"/>
      <c r="K33" s="24"/>
      <c r="L33" s="37"/>
      <c r="M33" s="24"/>
      <c r="N33" s="60">
        <v>50</v>
      </c>
    </row>
    <row r="34" spans="1:14" s="27" customFormat="1">
      <c r="A34" s="4"/>
      <c r="B34" s="4">
        <v>1</v>
      </c>
      <c r="C34" s="4" t="s">
        <v>33</v>
      </c>
      <c r="D34" s="4"/>
      <c r="E34" s="4"/>
      <c r="F34" s="4"/>
      <c r="G34" s="4"/>
      <c r="H34" s="4"/>
      <c r="I34" s="34">
        <f>+I7+I8</f>
        <v>700</v>
      </c>
      <c r="J34" s="34">
        <f>+J7+J8</f>
        <v>700</v>
      </c>
      <c r="K34" s="34">
        <f>+K7+K8</f>
        <v>541</v>
      </c>
      <c r="L34" s="34">
        <f>+K34/J34*100</f>
        <v>77.285714285714292</v>
      </c>
      <c r="M34" s="34">
        <f>+M7+M8</f>
        <v>159</v>
      </c>
      <c r="N34" s="34">
        <f>+N7+N8</f>
        <v>700</v>
      </c>
    </row>
    <row r="35" spans="1:14" s="27" customFormat="1">
      <c r="A35" s="4"/>
      <c r="B35" s="4">
        <v>2</v>
      </c>
      <c r="C35" s="4" t="s">
        <v>34</v>
      </c>
      <c r="D35" s="4"/>
      <c r="E35" s="4"/>
      <c r="F35" s="4"/>
      <c r="G35" s="4"/>
      <c r="H35" s="4"/>
      <c r="I35" s="34">
        <f>+I9+I10</f>
        <v>325</v>
      </c>
      <c r="J35" s="34">
        <f t="shared" ref="J35:N35" si="3">+J9+J10</f>
        <v>325</v>
      </c>
      <c r="K35" s="34">
        <f t="shared" si="3"/>
        <v>175</v>
      </c>
      <c r="L35" s="34">
        <f t="shared" si="3"/>
        <v>77.777777777777786</v>
      </c>
      <c r="M35" s="34">
        <f t="shared" si="3"/>
        <v>150</v>
      </c>
      <c r="N35" s="34">
        <f t="shared" si="3"/>
        <v>325</v>
      </c>
    </row>
    <row r="36" spans="1:14" s="27" customFormat="1">
      <c r="A36" s="4"/>
      <c r="B36" s="4">
        <v>3</v>
      </c>
      <c r="C36" s="4" t="s">
        <v>35</v>
      </c>
      <c r="D36" s="4"/>
      <c r="E36" s="4"/>
      <c r="F36" s="4"/>
      <c r="G36" s="4"/>
      <c r="H36" s="4"/>
      <c r="I36" s="34">
        <f>+I11+I12+I13+I14+I15+I16+I17</f>
        <v>5721</v>
      </c>
      <c r="J36" s="34">
        <f>+J11+J12+J13+J14+J15+J16+J17</f>
        <v>5685.4</v>
      </c>
      <c r="K36" s="34">
        <f>+K11+K12+K13+K14+K15+K16+K17</f>
        <v>4574.1890000000003</v>
      </c>
      <c r="L36" s="34">
        <f t="shared" ref="L36:L39" si="4">+K36/J36*100</f>
        <v>80.455007563232144</v>
      </c>
      <c r="M36" s="34">
        <f>+M11+M12+M13+M14+M15+M16+M17</f>
        <v>1111.2109999999998</v>
      </c>
      <c r="N36" s="34">
        <f>+N11+N12+N13+N14+N15+N16+N17</f>
        <v>5586</v>
      </c>
    </row>
    <row r="37" spans="1:14" s="27" customFormat="1">
      <c r="A37" s="4"/>
      <c r="B37" s="4">
        <v>4</v>
      </c>
      <c r="C37" s="4" t="s">
        <v>64</v>
      </c>
      <c r="D37" s="4"/>
      <c r="E37" s="4"/>
      <c r="F37" s="4"/>
      <c r="G37" s="4"/>
      <c r="H37" s="4"/>
      <c r="I37" s="34">
        <f>+I18</f>
        <v>30</v>
      </c>
      <c r="J37" s="34">
        <f>+J18</f>
        <v>30</v>
      </c>
      <c r="K37" s="34">
        <f>+K18</f>
        <v>25</v>
      </c>
      <c r="L37" s="34">
        <f t="shared" si="4"/>
        <v>83.333333333333343</v>
      </c>
      <c r="M37" s="34">
        <f>+M18</f>
        <v>5</v>
      </c>
      <c r="N37" s="34">
        <f>+N18</f>
        <v>30</v>
      </c>
    </row>
    <row r="38" spans="1:14" s="27" customFormat="1">
      <c r="A38" s="4"/>
      <c r="B38" s="4">
        <v>5</v>
      </c>
      <c r="C38" s="4" t="s">
        <v>32</v>
      </c>
      <c r="D38" s="4"/>
      <c r="E38" s="4"/>
      <c r="F38" s="4"/>
      <c r="G38" s="4"/>
      <c r="H38" s="4"/>
      <c r="I38" s="34">
        <f>+I30+I29+I28+I27+I26+I25+I24+I23+I22+I21+I20+I19+I31+I32+I33</f>
        <v>5034</v>
      </c>
      <c r="J38" s="34">
        <f t="shared" ref="J38:M38" si="5">+J30+J29+J28+J27+J26+J25+J24+J23+J22+J21+J20+J19+J31+J32+J33</f>
        <v>3765.1150000000002</v>
      </c>
      <c r="K38" s="34">
        <f t="shared" si="5"/>
        <v>2966.92812</v>
      </c>
      <c r="L38" s="34">
        <f t="shared" si="5"/>
        <v>800.59857871064901</v>
      </c>
      <c r="M38" s="34">
        <f t="shared" si="5"/>
        <v>798.18687999999997</v>
      </c>
      <c r="N38" s="62">
        <f t="shared" ref="N38" si="6">+N30+N29+N28+N27+N26+N25+N24+N23+N22+N21+N20+N19+N31+N32+N33</f>
        <v>4858</v>
      </c>
    </row>
    <row r="39" spans="1:14" s="27" customFormat="1">
      <c r="A39" s="4"/>
      <c r="B39" s="4"/>
      <c r="C39" s="4" t="s">
        <v>65</v>
      </c>
      <c r="D39" s="4"/>
      <c r="E39" s="4"/>
      <c r="F39" s="4"/>
      <c r="G39" s="4"/>
      <c r="H39" s="4"/>
      <c r="I39" s="34">
        <f>+I38+I37+I36+I35+I34</f>
        <v>11810</v>
      </c>
      <c r="J39" s="34">
        <f>+J38+J37+J36+J35+J34</f>
        <v>10505.514999999999</v>
      </c>
      <c r="K39" s="34">
        <f>+K38+K37+K36+K35+K34</f>
        <v>8282.1171200000008</v>
      </c>
      <c r="L39" s="34">
        <f t="shared" si="4"/>
        <v>78.835898287708901</v>
      </c>
      <c r="M39" s="34">
        <f>+M38+M37+M36+M35+M34</f>
        <v>2223.3978799999995</v>
      </c>
      <c r="N39" s="34">
        <f>+N38+N37+N36+N35+N34</f>
        <v>11499</v>
      </c>
    </row>
  </sheetData>
  <mergeCells count="1">
    <mergeCell ref="A2:M2"/>
  </mergeCells>
  <printOptions horizontalCentered="1"/>
  <pageMargins left="0.9055118110236221" right="0" top="0" bottom="0" header="0.31496062992125984" footer="0.31496062992125984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W38"/>
  <sheetViews>
    <sheetView view="pageBreakPreview" zoomScale="85" zoomScaleNormal="100" zoomScaleSheetLayoutView="85" workbookViewId="0">
      <selection activeCell="I4" sqref="I4"/>
    </sheetView>
  </sheetViews>
  <sheetFormatPr defaultRowHeight="15"/>
  <cols>
    <col min="1" max="1" width="6.5703125" style="4" customWidth="1"/>
    <col min="2" max="2" width="10.85546875" style="4" customWidth="1"/>
    <col min="3" max="3" width="36.28515625" style="4" customWidth="1"/>
    <col min="4" max="4" width="16.28515625" style="4" customWidth="1"/>
    <col min="5" max="5" width="13.7109375" style="4" hidden="1" customWidth="1"/>
    <col min="6" max="7" width="13.28515625" style="4" hidden="1" customWidth="1"/>
    <col min="8" max="8" width="17.5703125" style="4" customWidth="1"/>
    <col min="9" max="10" width="11.28515625" style="4" customWidth="1"/>
    <col min="11" max="11" width="9.140625" style="27" customWidth="1"/>
    <col min="12" max="12" width="7.28515625" style="27" customWidth="1"/>
    <col min="13" max="49" width="9.140625" style="27"/>
    <col min="50" max="16384" width="9.140625" style="4"/>
  </cols>
  <sheetData>
    <row r="1" spans="1:13">
      <c r="A1" s="5"/>
      <c r="B1" s="5"/>
      <c r="C1" s="6"/>
      <c r="D1" s="6"/>
      <c r="E1" s="6"/>
      <c r="F1" s="6"/>
      <c r="G1" s="6"/>
      <c r="H1" s="6"/>
      <c r="I1" s="6"/>
      <c r="J1" s="6"/>
    </row>
    <row r="2" spans="1:13" ht="15" customHeight="1">
      <c r="A2" s="72" t="s">
        <v>83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15" customHeight="1">
      <c r="D3" s="14"/>
      <c r="K3" s="27" t="s">
        <v>66</v>
      </c>
    </row>
    <row r="4" spans="1:13" ht="44.25" customHeight="1">
      <c r="A4" s="15" t="s">
        <v>0</v>
      </c>
      <c r="B4" s="15" t="s">
        <v>37</v>
      </c>
      <c r="C4" s="15" t="s">
        <v>2</v>
      </c>
      <c r="D4" s="13" t="s">
        <v>8</v>
      </c>
      <c r="E4" s="3" t="s">
        <v>9</v>
      </c>
      <c r="F4" s="15" t="s">
        <v>6</v>
      </c>
      <c r="G4" s="15" t="s">
        <v>7</v>
      </c>
      <c r="H4" s="15" t="s">
        <v>12</v>
      </c>
      <c r="I4" s="15" t="s">
        <v>75</v>
      </c>
      <c r="J4" s="15" t="s">
        <v>78</v>
      </c>
      <c r="K4" s="32" t="s">
        <v>62</v>
      </c>
      <c r="L4" s="32" t="s">
        <v>63</v>
      </c>
      <c r="M4" s="32" t="s">
        <v>68</v>
      </c>
    </row>
    <row r="5" spans="1:13">
      <c r="A5" s="7">
        <v>1</v>
      </c>
      <c r="B5" s="7">
        <v>2</v>
      </c>
      <c r="C5" s="7">
        <v>3</v>
      </c>
      <c r="D5" s="7">
        <v>4</v>
      </c>
      <c r="E5" s="7">
        <v>4</v>
      </c>
      <c r="F5" s="7">
        <v>5</v>
      </c>
      <c r="G5" s="7">
        <v>6</v>
      </c>
      <c r="H5" s="7">
        <v>5</v>
      </c>
      <c r="I5" s="7">
        <v>6</v>
      </c>
      <c r="J5" s="7">
        <v>7</v>
      </c>
      <c r="K5" s="7">
        <v>8</v>
      </c>
      <c r="L5" s="7">
        <v>9</v>
      </c>
      <c r="M5" s="7">
        <v>10</v>
      </c>
    </row>
    <row r="6" spans="1:13">
      <c r="A6" s="8"/>
      <c r="B6" s="8"/>
      <c r="C6" s="9" t="s">
        <v>3</v>
      </c>
      <c r="D6" s="1"/>
      <c r="E6" s="2" t="e">
        <f>+#REF!/#REF!*100</f>
        <v>#REF!</v>
      </c>
      <c r="F6" s="10">
        <f>+SUM(F7:F29)</f>
        <v>0</v>
      </c>
      <c r="G6" s="10" t="e">
        <f>+SUM(G7:G29)</f>
        <v>#REF!</v>
      </c>
      <c r="H6" s="10"/>
      <c r="I6" s="23">
        <f>SUM(I7:I32)</f>
        <v>11810</v>
      </c>
      <c r="J6" s="23">
        <f>SUM(J7:J32)</f>
        <v>10491.514999999999</v>
      </c>
      <c r="K6" s="38">
        <f>SUM(K7:K30)</f>
        <v>7124.3983800000005</v>
      </c>
      <c r="L6" s="37">
        <f>+K6/I6*100</f>
        <v>60.325134462320072</v>
      </c>
      <c r="M6" s="39">
        <f>+I6-K6</f>
        <v>4685.6016199999995</v>
      </c>
    </row>
    <row r="7" spans="1:13" ht="38.25">
      <c r="A7" s="8">
        <v>1</v>
      </c>
      <c r="B7" s="18" t="s">
        <v>33</v>
      </c>
      <c r="C7" s="12" t="s">
        <v>39</v>
      </c>
      <c r="D7" s="18" t="s">
        <v>38</v>
      </c>
      <c r="E7" s="19" t="e">
        <f>+#REF!/F7*100</f>
        <v>#REF!</v>
      </c>
      <c r="F7" s="21"/>
      <c r="G7" s="21" t="e">
        <f>+#REF!-F7</f>
        <v>#REF!</v>
      </c>
      <c r="H7" s="25" t="s">
        <v>13</v>
      </c>
      <c r="I7" s="24">
        <v>200</v>
      </c>
      <c r="J7" s="24">
        <v>200</v>
      </c>
      <c r="K7" s="24">
        <v>200</v>
      </c>
      <c r="L7" s="37">
        <f>+K7/J7*100</f>
        <v>100</v>
      </c>
      <c r="M7" s="24">
        <f>+J7-K7</f>
        <v>0</v>
      </c>
    </row>
    <row r="8" spans="1:13" ht="38.25">
      <c r="A8" s="11">
        <v>2</v>
      </c>
      <c r="B8" s="18" t="s">
        <v>33</v>
      </c>
      <c r="C8" s="12" t="s">
        <v>40</v>
      </c>
      <c r="D8" s="18" t="s">
        <v>38</v>
      </c>
      <c r="E8" s="19" t="e">
        <f>+#REF!/F8*100</f>
        <v>#REF!</v>
      </c>
      <c r="F8" s="21"/>
      <c r="G8" s="21" t="e">
        <f>+#REF!-F8</f>
        <v>#REF!</v>
      </c>
      <c r="H8" s="25" t="s">
        <v>14</v>
      </c>
      <c r="I8" s="24">
        <v>500</v>
      </c>
      <c r="J8" s="24">
        <v>500</v>
      </c>
      <c r="K8" s="24">
        <v>316</v>
      </c>
      <c r="L8" s="37">
        <f t="shared" ref="L8:L31" si="0">+K8/J8*100</f>
        <v>63.2</v>
      </c>
      <c r="M8" s="24">
        <f t="shared" ref="M8:M32" si="1">+J8-K8</f>
        <v>184</v>
      </c>
    </row>
    <row r="9" spans="1:13" ht="63.75">
      <c r="A9" s="8">
        <v>3</v>
      </c>
      <c r="B9" s="18" t="s">
        <v>34</v>
      </c>
      <c r="C9" s="12" t="s">
        <v>50</v>
      </c>
      <c r="D9" s="18" t="s">
        <v>38</v>
      </c>
      <c r="E9" s="19" t="e">
        <f>+#REF!/F9*100</f>
        <v>#REF!</v>
      </c>
      <c r="F9" s="20"/>
      <c r="G9" s="21" t="e">
        <f>+#REF!-F9</f>
        <v>#REF!</v>
      </c>
      <c r="H9" s="25" t="s">
        <v>15</v>
      </c>
      <c r="I9" s="24">
        <v>225</v>
      </c>
      <c r="J9" s="24">
        <v>225</v>
      </c>
      <c r="K9" s="24">
        <v>175</v>
      </c>
      <c r="L9" s="37">
        <f t="shared" si="0"/>
        <v>77.777777777777786</v>
      </c>
      <c r="M9" s="24">
        <f>+J9-K9</f>
        <v>50</v>
      </c>
    </row>
    <row r="10" spans="1:13" s="33" customFormat="1" ht="38.25">
      <c r="A10" s="40">
        <v>4</v>
      </c>
      <c r="B10" s="41" t="s">
        <v>35</v>
      </c>
      <c r="C10" s="42" t="s">
        <v>1</v>
      </c>
      <c r="D10" s="41" t="s">
        <v>38</v>
      </c>
      <c r="E10" s="43" t="e">
        <f>+#REF!/F10*100</f>
        <v>#REF!</v>
      </c>
      <c r="F10" s="44"/>
      <c r="G10" s="45" t="e">
        <f>+#REF!-F10</f>
        <v>#REF!</v>
      </c>
      <c r="H10" s="46" t="s">
        <v>16</v>
      </c>
      <c r="I10" s="47">
        <v>263</v>
      </c>
      <c r="J10" s="47">
        <v>518.4</v>
      </c>
      <c r="K10" s="48">
        <v>501.6</v>
      </c>
      <c r="L10" s="49">
        <f t="shared" si="0"/>
        <v>96.759259259259267</v>
      </c>
      <c r="M10" s="47">
        <f t="shared" si="1"/>
        <v>16.799999999999955</v>
      </c>
    </row>
    <row r="11" spans="1:13" s="33" customFormat="1" ht="38.25">
      <c r="A11" s="40">
        <v>5</v>
      </c>
      <c r="B11" s="41" t="s">
        <v>35</v>
      </c>
      <c r="C11" s="42" t="s">
        <v>41</v>
      </c>
      <c r="D11" s="41" t="s">
        <v>38</v>
      </c>
      <c r="E11" s="43" t="e">
        <f>+#REF!/F11*100</f>
        <v>#REF!</v>
      </c>
      <c r="F11" s="44"/>
      <c r="G11" s="45" t="e">
        <f>+#REF!-F11</f>
        <v>#REF!</v>
      </c>
      <c r="H11" s="46" t="s">
        <v>17</v>
      </c>
      <c r="I11" s="47">
        <v>80</v>
      </c>
      <c r="J11" s="47">
        <v>80</v>
      </c>
      <c r="K11" s="48">
        <v>10.14</v>
      </c>
      <c r="L11" s="49">
        <f t="shared" si="0"/>
        <v>12.675000000000001</v>
      </c>
      <c r="M11" s="47">
        <f t="shared" si="1"/>
        <v>69.86</v>
      </c>
    </row>
    <row r="12" spans="1:13" s="33" customFormat="1" ht="38.25">
      <c r="A12" s="40">
        <v>6</v>
      </c>
      <c r="B12" s="41" t="s">
        <v>35</v>
      </c>
      <c r="C12" s="42" t="s">
        <v>4</v>
      </c>
      <c r="D12" s="41" t="s">
        <v>38</v>
      </c>
      <c r="E12" s="43" t="e">
        <f>+#REF!/F12*100</f>
        <v>#REF!</v>
      </c>
      <c r="F12" s="44"/>
      <c r="G12" s="45" t="e">
        <f>+#REF!-F12</f>
        <v>#REF!</v>
      </c>
      <c r="H12" s="46" t="s">
        <v>18</v>
      </c>
      <c r="I12" s="47">
        <v>4667</v>
      </c>
      <c r="J12" s="47">
        <v>4316</v>
      </c>
      <c r="K12" s="48">
        <v>3521.1880000000001</v>
      </c>
      <c r="L12" s="49">
        <f t="shared" si="0"/>
        <v>81.584522706209455</v>
      </c>
      <c r="M12" s="47">
        <f t="shared" si="1"/>
        <v>794.8119999999999</v>
      </c>
    </row>
    <row r="13" spans="1:13" s="33" customFormat="1" ht="38.25">
      <c r="A13" s="40">
        <v>7</v>
      </c>
      <c r="B13" s="41" t="s">
        <v>35</v>
      </c>
      <c r="C13" s="42" t="s">
        <v>42</v>
      </c>
      <c r="D13" s="41" t="s">
        <v>38</v>
      </c>
      <c r="E13" s="43" t="e">
        <f>+#REF!/F13*100</f>
        <v>#REF!</v>
      </c>
      <c r="F13" s="44"/>
      <c r="G13" s="45" t="e">
        <f>+#REF!-F13</f>
        <v>#REF!</v>
      </c>
      <c r="H13" s="46" t="s">
        <v>81</v>
      </c>
      <c r="I13" s="47">
        <v>120</v>
      </c>
      <c r="J13" s="47">
        <v>180</v>
      </c>
      <c r="K13" s="48">
        <v>179.261</v>
      </c>
      <c r="L13" s="49">
        <f t="shared" si="0"/>
        <v>99.589444444444439</v>
      </c>
      <c r="M13" s="47">
        <f t="shared" si="1"/>
        <v>0.73900000000000432</v>
      </c>
    </row>
    <row r="14" spans="1:13" s="33" customFormat="1" ht="38.25">
      <c r="A14" s="40">
        <v>8</v>
      </c>
      <c r="B14" s="41" t="s">
        <v>35</v>
      </c>
      <c r="C14" s="52" t="s">
        <v>67</v>
      </c>
      <c r="D14" s="41" t="s">
        <v>38</v>
      </c>
      <c r="E14" s="43" t="e">
        <f>+#REF!/F14*100</f>
        <v>#REF!</v>
      </c>
      <c r="F14" s="44"/>
      <c r="G14" s="45" t="e">
        <f>+#REF!-F14</f>
        <v>#REF!</v>
      </c>
      <c r="H14" s="46" t="s">
        <v>19</v>
      </c>
      <c r="I14" s="47">
        <v>100</v>
      </c>
      <c r="J14" s="47">
        <v>100</v>
      </c>
      <c r="K14" s="48">
        <v>68</v>
      </c>
      <c r="L14" s="49">
        <f t="shared" si="0"/>
        <v>68</v>
      </c>
      <c r="M14" s="47">
        <f t="shared" si="1"/>
        <v>32</v>
      </c>
    </row>
    <row r="15" spans="1:13" s="33" customFormat="1" ht="38.25">
      <c r="A15" s="40">
        <v>9</v>
      </c>
      <c r="B15" s="41" t="s">
        <v>35</v>
      </c>
      <c r="C15" s="42" t="s">
        <v>44</v>
      </c>
      <c r="D15" s="41" t="s">
        <v>38</v>
      </c>
      <c r="E15" s="43" t="e">
        <f>+#REF!/F15*100</f>
        <v>#REF!</v>
      </c>
      <c r="F15" s="44"/>
      <c r="G15" s="45" t="e">
        <f>+#REF!-F15</f>
        <v>#REF!</v>
      </c>
      <c r="H15" s="46" t="s">
        <v>45</v>
      </c>
      <c r="I15" s="47">
        <v>50</v>
      </c>
      <c r="J15" s="47">
        <v>50</v>
      </c>
      <c r="K15" s="48">
        <v>0</v>
      </c>
      <c r="L15" s="49">
        <f t="shared" si="0"/>
        <v>0</v>
      </c>
      <c r="M15" s="47">
        <f t="shared" si="1"/>
        <v>50</v>
      </c>
    </row>
    <row r="16" spans="1:13" s="33" customFormat="1" ht="51">
      <c r="A16" s="40">
        <v>10</v>
      </c>
      <c r="B16" s="41" t="s">
        <v>35</v>
      </c>
      <c r="C16" s="53" t="s">
        <v>5</v>
      </c>
      <c r="D16" s="41" t="s">
        <v>38</v>
      </c>
      <c r="E16" s="43" t="e">
        <f>+#REF!/F16*100</f>
        <v>#REF!</v>
      </c>
      <c r="F16" s="44"/>
      <c r="G16" s="45" t="e">
        <f>+#REF!-F16</f>
        <v>#REF!</v>
      </c>
      <c r="H16" s="46" t="s">
        <v>46</v>
      </c>
      <c r="I16" s="47">
        <v>441</v>
      </c>
      <c r="J16" s="47">
        <v>441</v>
      </c>
      <c r="K16" s="48">
        <v>245</v>
      </c>
      <c r="L16" s="49">
        <f t="shared" si="0"/>
        <v>55.555555555555557</v>
      </c>
      <c r="M16" s="47">
        <f t="shared" si="1"/>
        <v>196</v>
      </c>
    </row>
    <row r="17" spans="1:13" ht="51">
      <c r="A17" s="22">
        <v>11</v>
      </c>
      <c r="B17" s="18" t="s">
        <v>36</v>
      </c>
      <c r="C17" s="16" t="s">
        <v>47</v>
      </c>
      <c r="D17" s="18" t="s">
        <v>38</v>
      </c>
      <c r="E17" s="19" t="e">
        <f>+#REF!/F17*100</f>
        <v>#REF!</v>
      </c>
      <c r="F17" s="20"/>
      <c r="G17" s="21" t="e">
        <f>+#REF!-F17</f>
        <v>#REF!</v>
      </c>
      <c r="H17" s="25" t="s">
        <v>20</v>
      </c>
      <c r="I17" s="24">
        <v>30</v>
      </c>
      <c r="J17" s="24">
        <v>30</v>
      </c>
      <c r="K17" s="24">
        <v>25</v>
      </c>
      <c r="L17" s="37">
        <f t="shared" si="0"/>
        <v>83.333333333333343</v>
      </c>
      <c r="M17" s="24">
        <f t="shared" si="1"/>
        <v>5</v>
      </c>
    </row>
    <row r="18" spans="1:13" ht="51">
      <c r="A18" s="22">
        <v>12</v>
      </c>
      <c r="B18" s="18" t="s">
        <v>32</v>
      </c>
      <c r="C18" s="12" t="s">
        <v>49</v>
      </c>
      <c r="D18" s="18" t="s">
        <v>38</v>
      </c>
      <c r="E18" s="19" t="e">
        <f>+#REF!/F18*100</f>
        <v>#REF!</v>
      </c>
      <c r="F18" s="20"/>
      <c r="G18" s="21" t="e">
        <f>+#REF!-F18</f>
        <v>#REF!</v>
      </c>
      <c r="H18" s="25" t="s">
        <v>21</v>
      </c>
      <c r="I18" s="24">
        <v>65</v>
      </c>
      <c r="J18" s="24">
        <v>65</v>
      </c>
      <c r="K18" s="24">
        <v>43.6</v>
      </c>
      <c r="L18" s="37">
        <f t="shared" si="0"/>
        <v>67.07692307692308</v>
      </c>
      <c r="M18" s="24">
        <f t="shared" si="1"/>
        <v>21.4</v>
      </c>
    </row>
    <row r="19" spans="1:13" ht="51">
      <c r="A19" s="8">
        <v>13</v>
      </c>
      <c r="B19" s="18" t="s">
        <v>32</v>
      </c>
      <c r="C19" s="12" t="s">
        <v>52</v>
      </c>
      <c r="D19" s="18" t="s">
        <v>38</v>
      </c>
      <c r="E19" s="19" t="e">
        <f>+#REF!/F19*100</f>
        <v>#REF!</v>
      </c>
      <c r="F19" s="20"/>
      <c r="G19" s="21" t="e">
        <f>+#REF!-F19</f>
        <v>#REF!</v>
      </c>
      <c r="H19" s="25" t="s">
        <v>22</v>
      </c>
      <c r="I19" s="24">
        <v>64</v>
      </c>
      <c r="J19" s="24">
        <v>64</v>
      </c>
      <c r="K19" s="24">
        <v>3.6</v>
      </c>
      <c r="L19" s="37">
        <f t="shared" si="0"/>
        <v>5.625</v>
      </c>
      <c r="M19" s="24">
        <f t="shared" si="1"/>
        <v>60.4</v>
      </c>
    </row>
    <row r="20" spans="1:13" ht="51">
      <c r="A20" s="8">
        <v>14</v>
      </c>
      <c r="B20" s="18" t="s">
        <v>32</v>
      </c>
      <c r="C20" s="12" t="s">
        <v>60</v>
      </c>
      <c r="D20" s="18" t="s">
        <v>38</v>
      </c>
      <c r="E20" s="19"/>
      <c r="F20" s="20"/>
      <c r="G20" s="21"/>
      <c r="H20" s="25" t="s">
        <v>61</v>
      </c>
      <c r="I20" s="24">
        <f>200-100</f>
        <v>100</v>
      </c>
      <c r="J20" s="24">
        <v>100</v>
      </c>
      <c r="K20" s="24">
        <v>0</v>
      </c>
      <c r="L20" s="37">
        <f t="shared" si="0"/>
        <v>0</v>
      </c>
      <c r="M20" s="24">
        <f t="shared" si="1"/>
        <v>100</v>
      </c>
    </row>
    <row r="21" spans="1:13" s="27" customFormat="1" ht="51">
      <c r="A21" s="22">
        <v>15</v>
      </c>
      <c r="B21" s="18" t="s">
        <v>32</v>
      </c>
      <c r="C21" s="12" t="s">
        <v>53</v>
      </c>
      <c r="D21" s="18" t="s">
        <v>38</v>
      </c>
      <c r="E21" s="19" t="e">
        <f>+#REF!/F21*100</f>
        <v>#REF!</v>
      </c>
      <c r="F21" s="20"/>
      <c r="G21" s="21" t="e">
        <f>+#REF!-F21</f>
        <v>#REF!</v>
      </c>
      <c r="H21" s="25" t="s">
        <v>23</v>
      </c>
      <c r="I21" s="24">
        <v>200</v>
      </c>
      <c r="J21" s="24">
        <v>50</v>
      </c>
      <c r="K21" s="24">
        <v>13</v>
      </c>
      <c r="L21" s="37">
        <f t="shared" si="0"/>
        <v>26</v>
      </c>
      <c r="M21" s="24">
        <f t="shared" si="1"/>
        <v>37</v>
      </c>
    </row>
    <row r="22" spans="1:13" ht="51">
      <c r="A22" s="11">
        <v>16</v>
      </c>
      <c r="B22" s="18" t="s">
        <v>32</v>
      </c>
      <c r="C22" s="12" t="s">
        <v>54</v>
      </c>
      <c r="D22" s="18" t="s">
        <v>38</v>
      </c>
      <c r="E22" s="19" t="e">
        <f>+#REF!/F22*100</f>
        <v>#REF!</v>
      </c>
      <c r="F22" s="20"/>
      <c r="G22" s="21" t="e">
        <f>+#REF!-F22</f>
        <v>#REF!</v>
      </c>
      <c r="H22" s="25" t="s">
        <v>24</v>
      </c>
      <c r="I22" s="24">
        <v>255</v>
      </c>
      <c r="J22" s="24">
        <v>189.8</v>
      </c>
      <c r="K22" s="24">
        <f>31.8+130</f>
        <v>161.80000000000001</v>
      </c>
      <c r="L22" s="37">
        <f t="shared" si="0"/>
        <v>85.247629083245528</v>
      </c>
      <c r="M22" s="24">
        <f t="shared" si="1"/>
        <v>28</v>
      </c>
    </row>
    <row r="23" spans="1:13" ht="51">
      <c r="A23" s="11">
        <v>17</v>
      </c>
      <c r="B23" s="18" t="s">
        <v>32</v>
      </c>
      <c r="C23" s="12" t="s">
        <v>10</v>
      </c>
      <c r="D23" s="18" t="s">
        <v>38</v>
      </c>
      <c r="E23" s="19" t="e">
        <f>+#REF!/F23*100</f>
        <v>#REF!</v>
      </c>
      <c r="F23" s="20"/>
      <c r="G23" s="21" t="e">
        <f>+#REF!-F23</f>
        <v>#REF!</v>
      </c>
      <c r="H23" s="25" t="s">
        <v>25</v>
      </c>
      <c r="I23" s="24">
        <v>100</v>
      </c>
      <c r="J23" s="24">
        <v>100</v>
      </c>
      <c r="K23" s="24">
        <v>0</v>
      </c>
      <c r="L23" s="37">
        <f t="shared" si="0"/>
        <v>0</v>
      </c>
      <c r="M23" s="24">
        <f t="shared" si="1"/>
        <v>100</v>
      </c>
    </row>
    <row r="24" spans="1:13" ht="38.25">
      <c r="A24" s="8">
        <v>18</v>
      </c>
      <c r="B24" s="18" t="s">
        <v>32</v>
      </c>
      <c r="C24" s="12" t="s">
        <v>55</v>
      </c>
      <c r="D24" s="18" t="s">
        <v>38</v>
      </c>
      <c r="E24" s="19" t="e">
        <f>+#REF!/F24*100</f>
        <v>#REF!</v>
      </c>
      <c r="F24" s="20"/>
      <c r="G24" s="21" t="e">
        <f>+#REF!-F24</f>
        <v>#REF!</v>
      </c>
      <c r="H24" s="25" t="s">
        <v>26</v>
      </c>
      <c r="I24" s="24">
        <v>900</v>
      </c>
      <c r="J24" s="24">
        <v>332.67</v>
      </c>
      <c r="K24" s="24">
        <v>264.80437999999998</v>
      </c>
      <c r="L24" s="37">
        <f t="shared" si="0"/>
        <v>79.599717437701017</v>
      </c>
      <c r="M24" s="24">
        <f t="shared" si="1"/>
        <v>67.865620000000035</v>
      </c>
    </row>
    <row r="25" spans="1:13" ht="63.75">
      <c r="A25" s="11">
        <v>19</v>
      </c>
      <c r="B25" s="18" t="s">
        <v>32</v>
      </c>
      <c r="C25" s="12" t="s">
        <v>56</v>
      </c>
      <c r="D25" s="18" t="s">
        <v>38</v>
      </c>
      <c r="E25" s="19" t="e">
        <f>+#REF!/F25*100</f>
        <v>#REF!</v>
      </c>
      <c r="F25" s="20"/>
      <c r="G25" s="21" t="e">
        <f>+#REF!-F25</f>
        <v>#REF!</v>
      </c>
      <c r="H25" s="26" t="s">
        <v>51</v>
      </c>
      <c r="I25" s="24">
        <v>1400</v>
      </c>
      <c r="J25" s="24">
        <v>1105.645</v>
      </c>
      <c r="K25" s="24">
        <v>487.27100000000002</v>
      </c>
      <c r="L25" s="37">
        <f t="shared" si="0"/>
        <v>44.071198259839285</v>
      </c>
      <c r="M25" s="24">
        <f t="shared" si="1"/>
        <v>618.37400000000002</v>
      </c>
    </row>
    <row r="26" spans="1:13" ht="38.25">
      <c r="A26" s="8">
        <v>20</v>
      </c>
      <c r="B26" s="18" t="s">
        <v>32</v>
      </c>
      <c r="C26" s="17" t="s">
        <v>57</v>
      </c>
      <c r="D26" s="18" t="s">
        <v>38</v>
      </c>
      <c r="E26" s="19" t="e">
        <f>+#REF!/F26*100</f>
        <v>#REF!</v>
      </c>
      <c r="F26" s="20"/>
      <c r="G26" s="21" t="e">
        <f>+#REF!-F26</f>
        <v>#REF!</v>
      </c>
      <c r="H26" s="25" t="s">
        <v>27</v>
      </c>
      <c r="I26" s="24">
        <f>241+176</f>
        <v>417</v>
      </c>
      <c r="J26" s="24">
        <v>341</v>
      </c>
      <c r="K26" s="24">
        <v>325.58999999999997</v>
      </c>
      <c r="L26" s="37">
        <f t="shared" si="0"/>
        <v>95.480938416422276</v>
      </c>
      <c r="M26" s="24">
        <f t="shared" si="1"/>
        <v>15.410000000000025</v>
      </c>
    </row>
    <row r="27" spans="1:13" ht="63.75">
      <c r="A27" s="8">
        <v>21</v>
      </c>
      <c r="B27" s="18" t="s">
        <v>32</v>
      </c>
      <c r="C27" s="12" t="s">
        <v>11</v>
      </c>
      <c r="D27" s="18" t="s">
        <v>38</v>
      </c>
      <c r="E27" s="19"/>
      <c r="F27" s="20"/>
      <c r="G27" s="21"/>
      <c r="H27" s="25" t="s">
        <v>31</v>
      </c>
      <c r="I27" s="24">
        <v>100</v>
      </c>
      <c r="J27" s="24">
        <v>100</v>
      </c>
      <c r="K27" s="24">
        <v>3</v>
      </c>
      <c r="L27" s="37">
        <f t="shared" si="0"/>
        <v>3</v>
      </c>
      <c r="M27" s="24">
        <f t="shared" si="1"/>
        <v>97</v>
      </c>
    </row>
    <row r="28" spans="1:13" ht="51">
      <c r="A28" s="11">
        <v>22</v>
      </c>
      <c r="B28" s="18" t="s">
        <v>32</v>
      </c>
      <c r="C28" s="12" t="s">
        <v>58</v>
      </c>
      <c r="D28" s="18" t="s">
        <v>38</v>
      </c>
      <c r="E28" s="19" t="e">
        <f>+#REF!/F28*100</f>
        <v>#REF!</v>
      </c>
      <c r="F28" s="20"/>
      <c r="G28" s="21" t="e">
        <f>+#REF!-F28</f>
        <v>#REF!</v>
      </c>
      <c r="H28" s="25" t="s">
        <v>28</v>
      </c>
      <c r="I28" s="24">
        <v>342</v>
      </c>
      <c r="J28" s="24">
        <v>342</v>
      </c>
      <c r="K28" s="24">
        <v>89.063999999999993</v>
      </c>
      <c r="L28" s="37">
        <f t="shared" si="0"/>
        <v>26.042105263157893</v>
      </c>
      <c r="M28" s="24">
        <f t="shared" si="1"/>
        <v>252.93600000000001</v>
      </c>
    </row>
    <row r="29" spans="1:13" ht="51">
      <c r="A29" s="8">
        <v>23</v>
      </c>
      <c r="B29" s="18" t="s">
        <v>32</v>
      </c>
      <c r="C29" s="12" t="s">
        <v>59</v>
      </c>
      <c r="D29" s="18" t="s">
        <v>38</v>
      </c>
      <c r="E29" s="19" t="e">
        <f>+#REF!/F29*100</f>
        <v>#REF!</v>
      </c>
      <c r="F29" s="20"/>
      <c r="G29" s="21" t="e">
        <f>+#REF!-F29</f>
        <v>#REF!</v>
      </c>
      <c r="H29" s="25" t="s">
        <v>29</v>
      </c>
      <c r="I29" s="24">
        <v>900</v>
      </c>
      <c r="J29" s="24">
        <v>930</v>
      </c>
      <c r="K29" s="24">
        <v>491.48</v>
      </c>
      <c r="L29" s="37">
        <f t="shared" si="0"/>
        <v>52.847311827956986</v>
      </c>
      <c r="M29" s="24">
        <f t="shared" si="1"/>
        <v>438.52</v>
      </c>
    </row>
    <row r="30" spans="1:13" ht="51.75">
      <c r="A30" s="30">
        <v>24</v>
      </c>
      <c r="B30" s="18" t="s">
        <v>32</v>
      </c>
      <c r="C30" s="36" t="s">
        <v>48</v>
      </c>
      <c r="D30" s="18" t="s">
        <v>38</v>
      </c>
      <c r="E30" s="28"/>
      <c r="F30" s="28"/>
      <c r="G30" s="28"/>
      <c r="H30" s="26" t="s">
        <v>30</v>
      </c>
      <c r="I30" s="24">
        <v>150</v>
      </c>
      <c r="J30" s="24">
        <v>0</v>
      </c>
      <c r="K30" s="24">
        <v>0</v>
      </c>
      <c r="L30" s="37" t="e">
        <f t="shared" si="0"/>
        <v>#DIV/0!</v>
      </c>
      <c r="M30" s="24">
        <f t="shared" si="1"/>
        <v>0</v>
      </c>
    </row>
    <row r="31" spans="1:13" ht="63.75">
      <c r="A31" s="30">
        <v>25</v>
      </c>
      <c r="B31" s="18" t="s">
        <v>32</v>
      </c>
      <c r="C31" s="17" t="s">
        <v>71</v>
      </c>
      <c r="D31" s="18" t="s">
        <v>38</v>
      </c>
      <c r="E31" s="28"/>
      <c r="F31" s="28"/>
      <c r="G31" s="28"/>
      <c r="H31" s="26" t="s">
        <v>73</v>
      </c>
      <c r="I31" s="24">
        <v>91</v>
      </c>
      <c r="J31" s="24">
        <v>91</v>
      </c>
      <c r="K31" s="24">
        <v>0</v>
      </c>
      <c r="L31" s="37">
        <f t="shared" si="0"/>
        <v>0</v>
      </c>
      <c r="M31" s="24">
        <f t="shared" si="1"/>
        <v>91</v>
      </c>
    </row>
    <row r="32" spans="1:13" ht="45">
      <c r="A32" s="30">
        <v>26</v>
      </c>
      <c r="B32" s="18" t="s">
        <v>32</v>
      </c>
      <c r="C32" s="29" t="s">
        <v>72</v>
      </c>
      <c r="D32" s="18" t="s">
        <v>38</v>
      </c>
      <c r="E32" s="28"/>
      <c r="F32" s="28"/>
      <c r="G32" s="28"/>
      <c r="H32" s="30" t="s">
        <v>74</v>
      </c>
      <c r="I32" s="54">
        <v>50</v>
      </c>
      <c r="J32" s="24">
        <v>40</v>
      </c>
      <c r="K32" s="24">
        <v>40</v>
      </c>
      <c r="L32" s="37">
        <f>+K32/J32*100</f>
        <v>100</v>
      </c>
      <c r="M32" s="24">
        <f t="shared" si="1"/>
        <v>0</v>
      </c>
    </row>
    <row r="33" spans="2:13">
      <c r="B33" s="4">
        <v>1</v>
      </c>
      <c r="C33" s="4" t="s">
        <v>33</v>
      </c>
      <c r="I33" s="34">
        <f>+I7+I8</f>
        <v>700</v>
      </c>
      <c r="J33" s="34">
        <f>+J7+J8</f>
        <v>700</v>
      </c>
      <c r="K33" s="34">
        <f t="shared" ref="K33" si="2">+K7+K8</f>
        <v>516</v>
      </c>
      <c r="L33" s="34">
        <f>+K33/J33*100</f>
        <v>73.714285714285708</v>
      </c>
      <c r="M33" s="34">
        <f>+M7+M8</f>
        <v>184</v>
      </c>
    </row>
    <row r="34" spans="2:13">
      <c r="B34" s="4">
        <v>2</v>
      </c>
      <c r="C34" s="4" t="s">
        <v>34</v>
      </c>
      <c r="I34" s="34">
        <f>+I9</f>
        <v>225</v>
      </c>
      <c r="J34" s="34">
        <f>+J9</f>
        <v>225</v>
      </c>
      <c r="K34" s="34">
        <f t="shared" ref="K34" si="3">+K9</f>
        <v>175</v>
      </c>
      <c r="L34" s="34">
        <f t="shared" ref="L34:L38" si="4">+K34/J34*100</f>
        <v>77.777777777777786</v>
      </c>
      <c r="M34" s="34">
        <f>+M9</f>
        <v>50</v>
      </c>
    </row>
    <row r="35" spans="2:13">
      <c r="B35" s="4">
        <v>3</v>
      </c>
      <c r="C35" s="4" t="s">
        <v>35</v>
      </c>
      <c r="I35" s="34">
        <f>+I10+I11+I12+I13+I14+I15+I16</f>
        <v>5721</v>
      </c>
      <c r="J35" s="34">
        <f>+J10+J11+J12+J13+J14+J15+J16</f>
        <v>5685.4</v>
      </c>
      <c r="K35" s="34">
        <f t="shared" ref="K35" si="5">+K10+K11+K12+K13+K14+K15+K16</f>
        <v>4525.1890000000003</v>
      </c>
      <c r="L35" s="34">
        <f t="shared" si="4"/>
        <v>79.59315087768671</v>
      </c>
      <c r="M35" s="34">
        <f>+M10+M11+M12+M13+M14+M15+M16</f>
        <v>1160.2109999999998</v>
      </c>
    </row>
    <row r="36" spans="2:13">
      <c r="B36" s="4">
        <v>4</v>
      </c>
      <c r="C36" s="4" t="s">
        <v>64</v>
      </c>
      <c r="I36" s="34">
        <f>+I17</f>
        <v>30</v>
      </c>
      <c r="J36" s="34">
        <f>+J17</f>
        <v>30</v>
      </c>
      <c r="K36" s="34">
        <f t="shared" ref="K36" si="6">+K17</f>
        <v>25</v>
      </c>
      <c r="L36" s="34">
        <f t="shared" si="4"/>
        <v>83.333333333333343</v>
      </c>
      <c r="M36" s="34">
        <f>+M17</f>
        <v>5</v>
      </c>
    </row>
    <row r="37" spans="2:13">
      <c r="B37" s="4">
        <v>5</v>
      </c>
      <c r="C37" s="4" t="s">
        <v>32</v>
      </c>
      <c r="I37" s="34">
        <f>+I30+I29+I28+I27+I26+I25+I24+I23+I22+I21+I20+I19+I18+I31+I32</f>
        <v>5134</v>
      </c>
      <c r="J37" s="34">
        <f>+J30+J29+J28+J27+J26+J25+J24+J23+J22+J21+J20+J19+J18+J31+J32</f>
        <v>3851.1150000000002</v>
      </c>
      <c r="K37" s="34">
        <f t="shared" ref="K37" si="7">+K30+K29+K28+K27+K26+K25+K24+K23+K22+K21+K20+K19+K18+K31+K32</f>
        <v>1923.2093799999998</v>
      </c>
      <c r="L37" s="34">
        <f t="shared" si="4"/>
        <v>49.939027528391122</v>
      </c>
      <c r="M37" s="34">
        <f>+M30+M29+M28+M27+M26+M25+M24+M23+M22+M21+M20+M19+M18</f>
        <v>1836.9056200000002</v>
      </c>
    </row>
    <row r="38" spans="2:13">
      <c r="C38" s="4" t="s">
        <v>65</v>
      </c>
      <c r="I38" s="34">
        <f>+I37+I36+I35+I34+I33</f>
        <v>11810</v>
      </c>
      <c r="J38" s="34">
        <f>+J37+J36+J35+J34+J33</f>
        <v>10491.514999999999</v>
      </c>
      <c r="K38" s="34">
        <f>+K37+K36+K35+K34+K33</f>
        <v>7164.3983800000005</v>
      </c>
      <c r="L38" s="34">
        <f t="shared" si="4"/>
        <v>68.287548366465671</v>
      </c>
      <c r="M38" s="34">
        <f>+M37+M36+M35+M34+M33</f>
        <v>3236.1166199999998</v>
      </c>
    </row>
  </sheetData>
  <mergeCells count="1">
    <mergeCell ref="A2:M2"/>
  </mergeCells>
  <printOptions horizontalCentered="1"/>
  <pageMargins left="0.9055118110236221" right="0" top="0" bottom="0" header="0.31496062992125984" footer="0.31496062992125984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A38"/>
  <sheetViews>
    <sheetView view="pageBreakPreview" zoomScale="85" zoomScaleNormal="100" zoomScaleSheetLayoutView="85" workbookViewId="0">
      <selection activeCell="N4" sqref="N4"/>
    </sheetView>
  </sheetViews>
  <sheetFormatPr defaultRowHeight="15"/>
  <cols>
    <col min="1" max="1" width="6.5703125" style="4" customWidth="1"/>
    <col min="2" max="2" width="10.85546875" style="4" customWidth="1"/>
    <col min="3" max="3" width="36.28515625" style="4" customWidth="1"/>
    <col min="4" max="4" width="16.28515625" style="4" customWidth="1"/>
    <col min="5" max="5" width="13.7109375" style="4" hidden="1" customWidth="1"/>
    <col min="6" max="7" width="13.28515625" style="4" hidden="1" customWidth="1"/>
    <col min="8" max="8" width="17.5703125" style="4" customWidth="1"/>
    <col min="9" max="9" width="10" style="4" customWidth="1"/>
    <col min="10" max="10" width="9.42578125" style="4" customWidth="1"/>
    <col min="11" max="11" width="9.7109375" style="4" customWidth="1"/>
    <col min="12" max="12" width="10.140625" style="4" customWidth="1"/>
    <col min="13" max="14" width="11.28515625" style="4" customWidth="1"/>
    <col min="15" max="15" width="9.140625" style="27" customWidth="1"/>
    <col min="16" max="16" width="7.28515625" style="27" customWidth="1"/>
    <col min="17" max="53" width="9.140625" style="27"/>
    <col min="54" max="16384" width="9.140625" style="4"/>
  </cols>
  <sheetData>
    <row r="1" spans="1:17">
      <c r="A1" s="5"/>
      <c r="B1" s="5"/>
      <c r="C1" s="6"/>
      <c r="D1" s="6"/>
      <c r="E1" s="6"/>
      <c r="F1" s="6"/>
      <c r="G1" s="6"/>
      <c r="H1" s="6"/>
      <c r="I1" s="57"/>
      <c r="J1" s="6"/>
      <c r="K1" s="6"/>
      <c r="L1" s="6"/>
      <c r="M1" s="6"/>
      <c r="N1" s="6"/>
    </row>
    <row r="2" spans="1:17" ht="15" customHeight="1">
      <c r="A2" s="72" t="s">
        <v>83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 ht="15" customHeight="1">
      <c r="D3" s="14"/>
      <c r="O3" s="27" t="s">
        <v>66</v>
      </c>
    </row>
    <row r="4" spans="1:17" ht="44.25" customHeight="1">
      <c r="A4" s="15" t="s">
        <v>0</v>
      </c>
      <c r="B4" s="15" t="s">
        <v>37</v>
      </c>
      <c r="C4" s="15" t="s">
        <v>2</v>
      </c>
      <c r="D4" s="13" t="s">
        <v>8</v>
      </c>
      <c r="E4" s="3" t="s">
        <v>9</v>
      </c>
      <c r="F4" s="15" t="s">
        <v>6</v>
      </c>
      <c r="G4" s="15" t="s">
        <v>7</v>
      </c>
      <c r="H4" s="15" t="s">
        <v>12</v>
      </c>
      <c r="I4" s="15">
        <v>2019</v>
      </c>
      <c r="J4" s="15">
        <v>2020</v>
      </c>
      <c r="K4" s="15">
        <v>2021</v>
      </c>
      <c r="L4" s="15" t="s">
        <v>84</v>
      </c>
      <c r="M4" s="15" t="s">
        <v>75</v>
      </c>
      <c r="N4" s="15" t="s">
        <v>78</v>
      </c>
      <c r="O4" s="32" t="s">
        <v>62</v>
      </c>
      <c r="P4" s="32" t="s">
        <v>63</v>
      </c>
      <c r="Q4" s="32" t="s">
        <v>68</v>
      </c>
    </row>
    <row r="5" spans="1:17">
      <c r="A5" s="7">
        <v>1</v>
      </c>
      <c r="B5" s="7">
        <v>2</v>
      </c>
      <c r="C5" s="7">
        <v>3</v>
      </c>
      <c r="D5" s="7">
        <v>4</v>
      </c>
      <c r="E5" s="7">
        <v>4</v>
      </c>
      <c r="F5" s="7">
        <v>5</v>
      </c>
      <c r="G5" s="7">
        <v>6</v>
      </c>
      <c r="H5" s="7">
        <v>5</v>
      </c>
      <c r="I5" s="7">
        <v>6</v>
      </c>
      <c r="J5" s="7">
        <v>7</v>
      </c>
      <c r="K5" s="7">
        <v>8</v>
      </c>
      <c r="L5" s="7"/>
      <c r="M5" s="7">
        <v>9</v>
      </c>
      <c r="N5" s="7">
        <v>10</v>
      </c>
      <c r="O5" s="7">
        <v>11</v>
      </c>
      <c r="P5" s="7">
        <v>12</v>
      </c>
      <c r="Q5" s="7">
        <v>13</v>
      </c>
    </row>
    <row r="6" spans="1:17">
      <c r="A6" s="8"/>
      <c r="B6" s="8"/>
      <c r="C6" s="9" t="s">
        <v>3</v>
      </c>
      <c r="D6" s="1"/>
      <c r="E6" s="2" t="e">
        <f>+#REF!/#REF!*100</f>
        <v>#REF!</v>
      </c>
      <c r="F6" s="10">
        <f>+SUM(F7:F29)</f>
        <v>0</v>
      </c>
      <c r="G6" s="10" t="e">
        <f>+SUM(G7:G29)</f>
        <v>#REF!</v>
      </c>
      <c r="H6" s="10"/>
      <c r="I6" s="23">
        <f t="shared" ref="I6:L6" si="0">SUM(I7:I32)</f>
        <v>9286.7999999999993</v>
      </c>
      <c r="J6" s="23">
        <f t="shared" si="0"/>
        <v>10352.5</v>
      </c>
      <c r="K6" s="23">
        <f t="shared" si="0"/>
        <v>10487</v>
      </c>
      <c r="L6" s="23">
        <f t="shared" si="0"/>
        <v>10042.1</v>
      </c>
      <c r="M6" s="23">
        <f>SUM(M7:M32)</f>
        <v>11810</v>
      </c>
      <c r="N6" s="23">
        <f>SUM(N7:N32)</f>
        <v>10947.07</v>
      </c>
      <c r="O6" s="38">
        <f>SUM(O7:O32)</f>
        <v>6555.2683800000013</v>
      </c>
      <c r="P6" s="37">
        <f>+O6/N6*100</f>
        <v>59.881487740555251</v>
      </c>
      <c r="Q6" s="24">
        <f>+N6-O6</f>
        <v>4391.8016199999984</v>
      </c>
    </row>
    <row r="7" spans="1:17" ht="38.25">
      <c r="A7" s="8">
        <v>1</v>
      </c>
      <c r="B7" s="18" t="s">
        <v>33</v>
      </c>
      <c r="C7" s="12" t="s">
        <v>39</v>
      </c>
      <c r="D7" s="18" t="s">
        <v>38</v>
      </c>
      <c r="E7" s="19" t="e">
        <f>+#REF!/F7*100</f>
        <v>#REF!</v>
      </c>
      <c r="F7" s="21"/>
      <c r="G7" s="21" t="e">
        <f>+#REF!-F7</f>
        <v>#REF!</v>
      </c>
      <c r="H7" s="25" t="s">
        <v>13</v>
      </c>
      <c r="I7" s="24">
        <v>210</v>
      </c>
      <c r="J7" s="24">
        <v>200</v>
      </c>
      <c r="K7" s="24">
        <v>200</v>
      </c>
      <c r="L7" s="24">
        <f>+(I7+J7+K7)/3</f>
        <v>203.33333333333334</v>
      </c>
      <c r="M7" s="24">
        <v>200</v>
      </c>
      <c r="N7" s="24">
        <v>200</v>
      </c>
      <c r="O7" s="32">
        <v>200</v>
      </c>
      <c r="P7" s="55">
        <f>+O7/N7*100</f>
        <v>100</v>
      </c>
      <c r="Q7" s="24">
        <f>+N7-O7</f>
        <v>0</v>
      </c>
    </row>
    <row r="8" spans="1:17" ht="38.25">
      <c r="A8" s="11">
        <v>2</v>
      </c>
      <c r="B8" s="18" t="s">
        <v>33</v>
      </c>
      <c r="C8" s="12" t="s">
        <v>40</v>
      </c>
      <c r="D8" s="18" t="s">
        <v>38</v>
      </c>
      <c r="E8" s="19" t="e">
        <f>+#REF!/F8*100</f>
        <v>#REF!</v>
      </c>
      <c r="F8" s="21"/>
      <c r="G8" s="21" t="e">
        <f>+#REF!-F8</f>
        <v>#REF!</v>
      </c>
      <c r="H8" s="25" t="s">
        <v>14</v>
      </c>
      <c r="I8" s="24">
        <v>210</v>
      </c>
      <c r="J8" s="24">
        <v>450</v>
      </c>
      <c r="K8" s="24">
        <v>500</v>
      </c>
      <c r="L8" s="24">
        <f>+(I8+J8+K8)/3</f>
        <v>386.66666666666669</v>
      </c>
      <c r="M8" s="24">
        <v>500</v>
      </c>
      <c r="N8" s="24">
        <v>500</v>
      </c>
      <c r="O8" s="24">
        <v>284</v>
      </c>
      <c r="P8" s="55">
        <f t="shared" ref="P8:P31" si="1">+O8/N8*100</f>
        <v>56.8</v>
      </c>
      <c r="Q8" s="24">
        <f t="shared" ref="Q8:Q32" si="2">+N8-O8</f>
        <v>216</v>
      </c>
    </row>
    <row r="9" spans="1:17" ht="63.75">
      <c r="A9" s="8">
        <v>3</v>
      </c>
      <c r="B9" s="18" t="s">
        <v>34</v>
      </c>
      <c r="C9" s="12" t="s">
        <v>50</v>
      </c>
      <c r="D9" s="18" t="s">
        <v>38</v>
      </c>
      <c r="E9" s="19" t="e">
        <f>+#REF!/F9*100</f>
        <v>#REF!</v>
      </c>
      <c r="F9" s="20"/>
      <c r="G9" s="21" t="e">
        <f>+#REF!-F9</f>
        <v>#REF!</v>
      </c>
      <c r="H9" s="25" t="s">
        <v>15</v>
      </c>
      <c r="I9" s="24">
        <v>200</v>
      </c>
      <c r="J9" s="24">
        <v>200</v>
      </c>
      <c r="K9" s="24">
        <v>225</v>
      </c>
      <c r="L9" s="24">
        <f>+(I9+J9+K9)/3</f>
        <v>208.33333333333334</v>
      </c>
      <c r="M9" s="24">
        <v>225</v>
      </c>
      <c r="N9" s="24">
        <v>225</v>
      </c>
      <c r="O9" s="32">
        <v>175</v>
      </c>
      <c r="P9" s="55">
        <f t="shared" si="1"/>
        <v>77.777777777777786</v>
      </c>
      <c r="Q9" s="24">
        <f>+N9-O9</f>
        <v>50</v>
      </c>
    </row>
    <row r="10" spans="1:17" s="33" customFormat="1" ht="38.25">
      <c r="A10" s="40">
        <v>4</v>
      </c>
      <c r="B10" s="41" t="s">
        <v>35</v>
      </c>
      <c r="C10" s="42" t="s">
        <v>1</v>
      </c>
      <c r="D10" s="41" t="s">
        <v>38</v>
      </c>
      <c r="E10" s="43" t="e">
        <f>+#REF!/F10*100</f>
        <v>#REF!</v>
      </c>
      <c r="F10" s="44"/>
      <c r="G10" s="45" t="e">
        <f>+#REF!-F10</f>
        <v>#REF!</v>
      </c>
      <c r="H10" s="46" t="s">
        <v>16</v>
      </c>
      <c r="I10" s="47">
        <v>263</v>
      </c>
      <c r="J10" s="47">
        <v>263</v>
      </c>
      <c r="K10" s="47">
        <v>263</v>
      </c>
      <c r="L10" s="24">
        <f>+(I10+J10+K10)/3</f>
        <v>263</v>
      </c>
      <c r="M10" s="47">
        <v>263</v>
      </c>
      <c r="N10" s="47">
        <v>518.4</v>
      </c>
      <c r="O10" s="48">
        <v>501.6</v>
      </c>
      <c r="P10" s="56">
        <f t="shared" si="1"/>
        <v>96.759259259259267</v>
      </c>
      <c r="Q10" s="47">
        <f t="shared" si="2"/>
        <v>16.799999999999955</v>
      </c>
    </row>
    <row r="11" spans="1:17" s="33" customFormat="1" ht="38.25">
      <c r="A11" s="40">
        <v>5</v>
      </c>
      <c r="B11" s="41" t="s">
        <v>35</v>
      </c>
      <c r="C11" s="42" t="s">
        <v>41</v>
      </c>
      <c r="D11" s="41" t="s">
        <v>38</v>
      </c>
      <c r="E11" s="43" t="e">
        <f>+#REF!/F11*100</f>
        <v>#REF!</v>
      </c>
      <c r="F11" s="44"/>
      <c r="G11" s="45" t="e">
        <f>+#REF!-F11</f>
        <v>#REF!</v>
      </c>
      <c r="H11" s="46" t="s">
        <v>17</v>
      </c>
      <c r="I11" s="47">
        <v>80</v>
      </c>
      <c r="J11" s="47">
        <v>80</v>
      </c>
      <c r="K11" s="47">
        <v>80</v>
      </c>
      <c r="L11" s="24">
        <f t="shared" ref="L11:L32" si="3">+(I11+J11+K11)/3</f>
        <v>80</v>
      </c>
      <c r="M11" s="47">
        <v>80</v>
      </c>
      <c r="N11" s="47">
        <v>80</v>
      </c>
      <c r="O11" s="50">
        <v>5.04</v>
      </c>
      <c r="P11" s="56">
        <f t="shared" si="1"/>
        <v>6.3</v>
      </c>
      <c r="Q11" s="47">
        <f t="shared" si="2"/>
        <v>74.959999999999994</v>
      </c>
    </row>
    <row r="12" spans="1:17" s="33" customFormat="1" ht="38.25">
      <c r="A12" s="40">
        <v>6</v>
      </c>
      <c r="B12" s="41" t="s">
        <v>35</v>
      </c>
      <c r="C12" s="42" t="s">
        <v>4</v>
      </c>
      <c r="D12" s="41" t="s">
        <v>38</v>
      </c>
      <c r="E12" s="43" t="e">
        <f>+#REF!/F12*100</f>
        <v>#REF!</v>
      </c>
      <c r="F12" s="44"/>
      <c r="G12" s="45" t="e">
        <f>+#REF!-F12</f>
        <v>#REF!</v>
      </c>
      <c r="H12" s="46" t="s">
        <v>18</v>
      </c>
      <c r="I12" s="47">
        <v>3172.8</v>
      </c>
      <c r="J12" s="47">
        <v>3520</v>
      </c>
      <c r="K12" s="47">
        <v>3790</v>
      </c>
      <c r="L12" s="24">
        <f t="shared" si="3"/>
        <v>3494.2666666666664</v>
      </c>
      <c r="M12" s="47">
        <v>4667</v>
      </c>
      <c r="N12" s="47">
        <v>4316</v>
      </c>
      <c r="O12" s="48">
        <v>3171.6480000000001</v>
      </c>
      <c r="P12" s="56">
        <f t="shared" si="1"/>
        <v>73.485820203892487</v>
      </c>
      <c r="Q12" s="47">
        <f t="shared" si="2"/>
        <v>1144.3519999999999</v>
      </c>
    </row>
    <row r="13" spans="1:17" s="33" customFormat="1" ht="38.25">
      <c r="A13" s="40">
        <v>7</v>
      </c>
      <c r="B13" s="41" t="s">
        <v>35</v>
      </c>
      <c r="C13" s="42" t="s">
        <v>42</v>
      </c>
      <c r="D13" s="41" t="s">
        <v>38</v>
      </c>
      <c r="E13" s="43" t="e">
        <f>+#REF!/F13*100</f>
        <v>#REF!</v>
      </c>
      <c r="F13" s="44"/>
      <c r="G13" s="45" t="e">
        <f>+#REF!-F13</f>
        <v>#REF!</v>
      </c>
      <c r="H13" s="46" t="s">
        <v>81</v>
      </c>
      <c r="I13" s="47">
        <v>120</v>
      </c>
      <c r="J13" s="47">
        <v>120</v>
      </c>
      <c r="K13" s="47">
        <v>120</v>
      </c>
      <c r="L13" s="24">
        <f t="shared" si="3"/>
        <v>120</v>
      </c>
      <c r="M13" s="47">
        <v>120</v>
      </c>
      <c r="N13" s="47">
        <v>180</v>
      </c>
      <c r="O13" s="50">
        <v>179.261</v>
      </c>
      <c r="P13" s="56">
        <f t="shared" si="1"/>
        <v>99.589444444444439</v>
      </c>
      <c r="Q13" s="47">
        <f t="shared" si="2"/>
        <v>0.73900000000000432</v>
      </c>
    </row>
    <row r="14" spans="1:17" s="33" customFormat="1" ht="38.25">
      <c r="A14" s="40">
        <v>8</v>
      </c>
      <c r="B14" s="41" t="s">
        <v>35</v>
      </c>
      <c r="C14" s="52" t="s">
        <v>67</v>
      </c>
      <c r="D14" s="41" t="s">
        <v>38</v>
      </c>
      <c r="E14" s="43" t="e">
        <f>+#REF!/F14*100</f>
        <v>#REF!</v>
      </c>
      <c r="F14" s="44"/>
      <c r="G14" s="45" t="e">
        <f>+#REF!-F14</f>
        <v>#REF!</v>
      </c>
      <c r="H14" s="46" t="s">
        <v>19</v>
      </c>
      <c r="I14" s="47">
        <v>80</v>
      </c>
      <c r="J14" s="47">
        <v>100</v>
      </c>
      <c r="K14" s="47">
        <v>100</v>
      </c>
      <c r="L14" s="24">
        <f t="shared" si="3"/>
        <v>93.333333333333329</v>
      </c>
      <c r="M14" s="47">
        <v>100</v>
      </c>
      <c r="N14" s="47">
        <v>100</v>
      </c>
      <c r="O14" s="50">
        <v>68</v>
      </c>
      <c r="P14" s="56">
        <f t="shared" si="1"/>
        <v>68</v>
      </c>
      <c r="Q14" s="47">
        <f t="shared" si="2"/>
        <v>32</v>
      </c>
    </row>
    <row r="15" spans="1:17" s="33" customFormat="1" ht="38.25">
      <c r="A15" s="40">
        <v>9</v>
      </c>
      <c r="B15" s="41" t="s">
        <v>35</v>
      </c>
      <c r="C15" s="42" t="s">
        <v>44</v>
      </c>
      <c r="D15" s="41" t="s">
        <v>38</v>
      </c>
      <c r="E15" s="43" t="e">
        <f>+#REF!/F15*100</f>
        <v>#REF!</v>
      </c>
      <c r="F15" s="44"/>
      <c r="G15" s="45" t="e">
        <f>+#REF!-F15</f>
        <v>#REF!</v>
      </c>
      <c r="H15" s="46" t="s">
        <v>45</v>
      </c>
      <c r="I15" s="47">
        <v>20</v>
      </c>
      <c r="J15" s="47">
        <v>50</v>
      </c>
      <c r="K15" s="47">
        <v>50</v>
      </c>
      <c r="L15" s="24">
        <f t="shared" si="3"/>
        <v>40</v>
      </c>
      <c r="M15" s="47">
        <v>50</v>
      </c>
      <c r="N15" s="47">
        <v>50</v>
      </c>
      <c r="O15" s="50"/>
      <c r="P15" s="56">
        <f t="shared" si="1"/>
        <v>0</v>
      </c>
      <c r="Q15" s="47">
        <f t="shared" si="2"/>
        <v>50</v>
      </c>
    </row>
    <row r="16" spans="1:17" s="33" customFormat="1" ht="51">
      <c r="A16" s="40">
        <v>10</v>
      </c>
      <c r="B16" s="41" t="s">
        <v>35</v>
      </c>
      <c r="C16" s="53" t="s">
        <v>5</v>
      </c>
      <c r="D16" s="41" t="s">
        <v>38</v>
      </c>
      <c r="E16" s="43" t="e">
        <f>+#REF!/F16*100</f>
        <v>#REF!</v>
      </c>
      <c r="F16" s="44"/>
      <c r="G16" s="45" t="e">
        <f>+#REF!-F16</f>
        <v>#REF!</v>
      </c>
      <c r="H16" s="46" t="s">
        <v>46</v>
      </c>
      <c r="I16" s="47">
        <v>391</v>
      </c>
      <c r="J16" s="47">
        <v>319.5</v>
      </c>
      <c r="K16" s="47">
        <v>391</v>
      </c>
      <c r="L16" s="24">
        <f t="shared" si="3"/>
        <v>367.16666666666669</v>
      </c>
      <c r="M16" s="47">
        <v>441</v>
      </c>
      <c r="N16" s="47">
        <v>441</v>
      </c>
      <c r="O16" s="50">
        <v>196</v>
      </c>
      <c r="P16" s="56">
        <f t="shared" si="1"/>
        <v>44.444444444444443</v>
      </c>
      <c r="Q16" s="47">
        <f t="shared" si="2"/>
        <v>245</v>
      </c>
    </row>
    <row r="17" spans="1:17" ht="51">
      <c r="A17" s="22">
        <v>11</v>
      </c>
      <c r="B17" s="18" t="s">
        <v>36</v>
      </c>
      <c r="C17" s="16" t="s">
        <v>47</v>
      </c>
      <c r="D17" s="18" t="s">
        <v>38</v>
      </c>
      <c r="E17" s="19" t="e">
        <f>+#REF!/F17*100</f>
        <v>#REF!</v>
      </c>
      <c r="F17" s="20"/>
      <c r="G17" s="21" t="e">
        <f>+#REF!-F17</f>
        <v>#REF!</v>
      </c>
      <c r="H17" s="25" t="s">
        <v>20</v>
      </c>
      <c r="I17" s="24">
        <v>30</v>
      </c>
      <c r="J17" s="24">
        <v>30</v>
      </c>
      <c r="K17" s="24">
        <v>30</v>
      </c>
      <c r="L17" s="24">
        <f t="shared" si="3"/>
        <v>30</v>
      </c>
      <c r="M17" s="24">
        <v>30</v>
      </c>
      <c r="N17" s="24">
        <v>30</v>
      </c>
      <c r="O17" s="24">
        <v>15</v>
      </c>
      <c r="P17" s="55">
        <f t="shared" si="1"/>
        <v>50</v>
      </c>
      <c r="Q17" s="24">
        <f t="shared" si="2"/>
        <v>15</v>
      </c>
    </row>
    <row r="18" spans="1:17" ht="51">
      <c r="A18" s="22">
        <v>12</v>
      </c>
      <c r="B18" s="18" t="s">
        <v>32</v>
      </c>
      <c r="C18" s="12" t="s">
        <v>49</v>
      </c>
      <c r="D18" s="18" t="s">
        <v>38</v>
      </c>
      <c r="E18" s="19" t="e">
        <f>+#REF!/F18*100</f>
        <v>#REF!</v>
      </c>
      <c r="F18" s="20"/>
      <c r="G18" s="21" t="e">
        <f>+#REF!-F18</f>
        <v>#REF!</v>
      </c>
      <c r="H18" s="25" t="s">
        <v>21</v>
      </c>
      <c r="I18" s="24">
        <v>90</v>
      </c>
      <c r="J18" s="24">
        <v>60</v>
      </c>
      <c r="K18" s="24">
        <v>65</v>
      </c>
      <c r="L18" s="24">
        <f t="shared" si="3"/>
        <v>71.666666666666671</v>
      </c>
      <c r="M18" s="24">
        <v>65</v>
      </c>
      <c r="N18" s="24">
        <v>65</v>
      </c>
      <c r="O18" s="32">
        <v>43.6</v>
      </c>
      <c r="P18" s="55">
        <f t="shared" si="1"/>
        <v>67.07692307692308</v>
      </c>
      <c r="Q18" s="24">
        <f t="shared" si="2"/>
        <v>21.4</v>
      </c>
    </row>
    <row r="19" spans="1:17" ht="51">
      <c r="A19" s="8">
        <v>13</v>
      </c>
      <c r="B19" s="18" t="s">
        <v>32</v>
      </c>
      <c r="C19" s="12" t="s">
        <v>52</v>
      </c>
      <c r="D19" s="18" t="s">
        <v>38</v>
      </c>
      <c r="E19" s="19" t="e">
        <f>+#REF!/F19*100</f>
        <v>#REF!</v>
      </c>
      <c r="F19" s="20"/>
      <c r="G19" s="21" t="e">
        <f>+#REF!-F19</f>
        <v>#REF!</v>
      </c>
      <c r="H19" s="25" t="s">
        <v>22</v>
      </c>
      <c r="I19" s="24">
        <v>60</v>
      </c>
      <c r="J19" s="24">
        <v>60</v>
      </c>
      <c r="K19" s="24">
        <v>64</v>
      </c>
      <c r="L19" s="24">
        <f t="shared" si="3"/>
        <v>61.333333333333336</v>
      </c>
      <c r="M19" s="24">
        <v>64</v>
      </c>
      <c r="N19" s="24">
        <v>64</v>
      </c>
      <c r="O19" s="32">
        <v>3.6</v>
      </c>
      <c r="P19" s="55">
        <f t="shared" si="1"/>
        <v>5.625</v>
      </c>
      <c r="Q19" s="24">
        <f t="shared" si="2"/>
        <v>60.4</v>
      </c>
    </row>
    <row r="20" spans="1:17" ht="51">
      <c r="A20" s="8">
        <v>14</v>
      </c>
      <c r="B20" s="18" t="s">
        <v>32</v>
      </c>
      <c r="C20" s="12" t="s">
        <v>60</v>
      </c>
      <c r="D20" s="18" t="s">
        <v>38</v>
      </c>
      <c r="E20" s="19"/>
      <c r="F20" s="20"/>
      <c r="G20" s="21"/>
      <c r="H20" s="25" t="s">
        <v>61</v>
      </c>
      <c r="I20" s="24">
        <v>200</v>
      </c>
      <c r="J20" s="24">
        <v>200</v>
      </c>
      <c r="K20" s="24">
        <v>100</v>
      </c>
      <c r="L20" s="24">
        <f t="shared" si="3"/>
        <v>166.66666666666666</v>
      </c>
      <c r="M20" s="24">
        <f>200-100</f>
        <v>100</v>
      </c>
      <c r="N20" s="24">
        <v>100</v>
      </c>
      <c r="O20" s="32"/>
      <c r="P20" s="55">
        <f t="shared" si="1"/>
        <v>0</v>
      </c>
      <c r="Q20" s="24">
        <f t="shared" si="2"/>
        <v>100</v>
      </c>
    </row>
    <row r="21" spans="1:17" s="27" customFormat="1" ht="51">
      <c r="A21" s="22">
        <v>15</v>
      </c>
      <c r="B21" s="18" t="s">
        <v>32</v>
      </c>
      <c r="C21" s="12" t="s">
        <v>53</v>
      </c>
      <c r="D21" s="18" t="s">
        <v>38</v>
      </c>
      <c r="E21" s="19" t="e">
        <f>+#REF!/F21*100</f>
        <v>#REF!</v>
      </c>
      <c r="F21" s="20"/>
      <c r="G21" s="21" t="e">
        <f>+#REF!-F21</f>
        <v>#REF!</v>
      </c>
      <c r="H21" s="25" t="s">
        <v>23</v>
      </c>
      <c r="I21" s="24">
        <v>400</v>
      </c>
      <c r="J21" s="24">
        <v>300</v>
      </c>
      <c r="K21" s="24">
        <v>100</v>
      </c>
      <c r="L21" s="24">
        <f t="shared" si="3"/>
        <v>266.66666666666669</v>
      </c>
      <c r="M21" s="24">
        <v>200</v>
      </c>
      <c r="N21" s="24">
        <f>200-50</f>
        <v>150</v>
      </c>
      <c r="O21" s="32">
        <v>13</v>
      </c>
      <c r="P21" s="55">
        <f t="shared" si="1"/>
        <v>8.6666666666666679</v>
      </c>
      <c r="Q21" s="24">
        <f t="shared" si="2"/>
        <v>137</v>
      </c>
    </row>
    <row r="22" spans="1:17" ht="51">
      <c r="A22" s="11">
        <v>16</v>
      </c>
      <c r="B22" s="18" t="s">
        <v>32</v>
      </c>
      <c r="C22" s="12" t="s">
        <v>54</v>
      </c>
      <c r="D22" s="18" t="s">
        <v>38</v>
      </c>
      <c r="E22" s="19" t="e">
        <f>+#REF!/F22*100</f>
        <v>#REF!</v>
      </c>
      <c r="F22" s="20"/>
      <c r="G22" s="21" t="e">
        <f>+#REF!-F22</f>
        <v>#REF!</v>
      </c>
      <c r="H22" s="25" t="s">
        <v>24</v>
      </c>
      <c r="I22" s="24">
        <v>405</v>
      </c>
      <c r="J22" s="24">
        <v>255</v>
      </c>
      <c r="K22" s="24">
        <v>255</v>
      </c>
      <c r="L22" s="24">
        <f t="shared" si="3"/>
        <v>305</v>
      </c>
      <c r="M22" s="24">
        <v>255</v>
      </c>
      <c r="N22" s="24">
        <v>255</v>
      </c>
      <c r="O22" s="32">
        <f>31.8+130</f>
        <v>161.80000000000001</v>
      </c>
      <c r="P22" s="55">
        <f t="shared" si="1"/>
        <v>63.450980392156865</v>
      </c>
      <c r="Q22" s="24">
        <f t="shared" si="2"/>
        <v>93.199999999999989</v>
      </c>
    </row>
    <row r="23" spans="1:17" ht="51">
      <c r="A23" s="11">
        <v>17</v>
      </c>
      <c r="B23" s="18" t="s">
        <v>32</v>
      </c>
      <c r="C23" s="12" t="s">
        <v>10</v>
      </c>
      <c r="D23" s="18" t="s">
        <v>38</v>
      </c>
      <c r="E23" s="19" t="e">
        <f>+#REF!/F23*100</f>
        <v>#REF!</v>
      </c>
      <c r="F23" s="20"/>
      <c r="G23" s="21" t="e">
        <f>+#REF!-F23</f>
        <v>#REF!</v>
      </c>
      <c r="H23" s="25" t="s">
        <v>25</v>
      </c>
      <c r="I23" s="24">
        <v>200</v>
      </c>
      <c r="J23" s="24">
        <v>100</v>
      </c>
      <c r="K23" s="24">
        <v>50</v>
      </c>
      <c r="L23" s="24">
        <f t="shared" si="3"/>
        <v>116.66666666666667</v>
      </c>
      <c r="M23" s="24">
        <v>100</v>
      </c>
      <c r="N23" s="24">
        <v>100</v>
      </c>
      <c r="O23" s="32"/>
      <c r="P23" s="55">
        <f t="shared" si="1"/>
        <v>0</v>
      </c>
      <c r="Q23" s="24">
        <f t="shared" si="2"/>
        <v>100</v>
      </c>
    </row>
    <row r="24" spans="1:17" ht="38.25">
      <c r="A24" s="8">
        <v>18</v>
      </c>
      <c r="B24" s="18" t="s">
        <v>32</v>
      </c>
      <c r="C24" s="12" t="s">
        <v>55</v>
      </c>
      <c r="D24" s="18" t="s">
        <v>38</v>
      </c>
      <c r="E24" s="19" t="e">
        <f>+#REF!/F24*100</f>
        <v>#REF!</v>
      </c>
      <c r="F24" s="20"/>
      <c r="G24" s="21" t="e">
        <f>+#REF!-F24</f>
        <v>#REF!</v>
      </c>
      <c r="H24" s="25" t="s">
        <v>26</v>
      </c>
      <c r="I24" s="24">
        <v>1000</v>
      </c>
      <c r="J24" s="24">
        <v>2000</v>
      </c>
      <c r="K24" s="24">
        <v>990</v>
      </c>
      <c r="L24" s="24">
        <f t="shared" si="3"/>
        <v>1330</v>
      </c>
      <c r="M24" s="24">
        <v>900</v>
      </c>
      <c r="N24" s="24">
        <v>332.67</v>
      </c>
      <c r="O24" s="24">
        <f>154.25438+10+20+0.55</f>
        <v>184.80438000000001</v>
      </c>
      <c r="P24" s="55">
        <f t="shared" si="1"/>
        <v>55.551862205789526</v>
      </c>
      <c r="Q24" s="24">
        <f t="shared" si="2"/>
        <v>147.86562000000001</v>
      </c>
    </row>
    <row r="25" spans="1:17" ht="63.75">
      <c r="A25" s="11">
        <v>19</v>
      </c>
      <c r="B25" s="18" t="s">
        <v>32</v>
      </c>
      <c r="C25" s="12" t="s">
        <v>56</v>
      </c>
      <c r="D25" s="18" t="s">
        <v>38</v>
      </c>
      <c r="E25" s="19" t="e">
        <f>+#REF!/F25*100</f>
        <v>#REF!</v>
      </c>
      <c r="F25" s="20"/>
      <c r="G25" s="21" t="e">
        <f>+#REF!-F25</f>
        <v>#REF!</v>
      </c>
      <c r="H25" s="26" t="s">
        <v>51</v>
      </c>
      <c r="I25" s="24">
        <v>950</v>
      </c>
      <c r="J25" s="24">
        <v>1000</v>
      </c>
      <c r="K25" s="24">
        <v>971</v>
      </c>
      <c r="L25" s="24">
        <f t="shared" si="3"/>
        <v>973.66666666666663</v>
      </c>
      <c r="M25" s="24">
        <v>1400</v>
      </c>
      <c r="N25" s="24">
        <v>1190</v>
      </c>
      <c r="O25" s="32">
        <v>487.27100000000002</v>
      </c>
      <c r="P25" s="55">
        <f t="shared" si="1"/>
        <v>40.947142857142858</v>
      </c>
      <c r="Q25" s="24">
        <f t="shared" si="2"/>
        <v>702.72900000000004</v>
      </c>
    </row>
    <row r="26" spans="1:17" ht="38.25">
      <c r="A26" s="8">
        <v>20</v>
      </c>
      <c r="B26" s="18" t="s">
        <v>32</v>
      </c>
      <c r="C26" s="17" t="s">
        <v>57</v>
      </c>
      <c r="D26" s="18" t="s">
        <v>38</v>
      </c>
      <c r="E26" s="19" t="e">
        <f>+#REF!/F26*100</f>
        <v>#REF!</v>
      </c>
      <c r="F26" s="20"/>
      <c r="G26" s="21" t="e">
        <f>+#REF!-F26</f>
        <v>#REF!</v>
      </c>
      <c r="H26" s="25" t="s">
        <v>27</v>
      </c>
      <c r="I26" s="24">
        <v>55</v>
      </c>
      <c r="J26" s="24">
        <v>55</v>
      </c>
      <c r="K26" s="24">
        <v>231</v>
      </c>
      <c r="L26" s="24">
        <f t="shared" si="3"/>
        <v>113.66666666666667</v>
      </c>
      <c r="M26" s="24">
        <f>241+176</f>
        <v>417</v>
      </c>
      <c r="N26" s="24">
        <f>241+176</f>
        <v>417</v>
      </c>
      <c r="O26" s="32">
        <f>279.6+24</f>
        <v>303.60000000000002</v>
      </c>
      <c r="P26" s="55">
        <f t="shared" si="1"/>
        <v>72.805755395683462</v>
      </c>
      <c r="Q26" s="24">
        <f t="shared" si="2"/>
        <v>113.39999999999998</v>
      </c>
    </row>
    <row r="27" spans="1:17" ht="63.75">
      <c r="A27" s="8">
        <v>21</v>
      </c>
      <c r="B27" s="18" t="s">
        <v>32</v>
      </c>
      <c r="C27" s="12" t="s">
        <v>11</v>
      </c>
      <c r="D27" s="18" t="s">
        <v>38</v>
      </c>
      <c r="E27" s="19"/>
      <c r="F27" s="20"/>
      <c r="G27" s="21"/>
      <c r="H27" s="25" t="s">
        <v>31</v>
      </c>
      <c r="I27" s="24">
        <v>100</v>
      </c>
      <c r="J27" s="24">
        <v>100</v>
      </c>
      <c r="K27" s="24">
        <v>70</v>
      </c>
      <c r="L27" s="24">
        <f t="shared" si="3"/>
        <v>90</v>
      </c>
      <c r="M27" s="24">
        <v>100</v>
      </c>
      <c r="N27" s="24">
        <v>100</v>
      </c>
      <c r="O27" s="24">
        <v>3</v>
      </c>
      <c r="P27" s="55">
        <f t="shared" si="1"/>
        <v>3</v>
      </c>
      <c r="Q27" s="24">
        <f t="shared" si="2"/>
        <v>97</v>
      </c>
    </row>
    <row r="28" spans="1:17" ht="51">
      <c r="A28" s="11">
        <v>22</v>
      </c>
      <c r="B28" s="18" t="s">
        <v>32</v>
      </c>
      <c r="C28" s="12" t="s">
        <v>58</v>
      </c>
      <c r="D28" s="18" t="s">
        <v>38</v>
      </c>
      <c r="E28" s="19" t="e">
        <f>+#REF!/F28*100</f>
        <v>#REF!</v>
      </c>
      <c r="F28" s="20"/>
      <c r="G28" s="21" t="e">
        <f>+#REF!-F28</f>
        <v>#REF!</v>
      </c>
      <c r="H28" s="25" t="s">
        <v>28</v>
      </c>
      <c r="I28" s="24">
        <v>240</v>
      </c>
      <c r="J28" s="24">
        <v>240</v>
      </c>
      <c r="K28" s="24">
        <v>342</v>
      </c>
      <c r="L28" s="24">
        <f t="shared" si="3"/>
        <v>274</v>
      </c>
      <c r="M28" s="24">
        <v>342</v>
      </c>
      <c r="N28" s="24">
        <v>342</v>
      </c>
      <c r="O28" s="24">
        <v>89.063999999999993</v>
      </c>
      <c r="P28" s="55">
        <f t="shared" si="1"/>
        <v>26.042105263157893</v>
      </c>
      <c r="Q28" s="24">
        <f t="shared" si="2"/>
        <v>252.93600000000001</v>
      </c>
    </row>
    <row r="29" spans="1:17" ht="51">
      <c r="A29" s="8">
        <v>23</v>
      </c>
      <c r="B29" s="18" t="s">
        <v>32</v>
      </c>
      <c r="C29" s="12" t="s">
        <v>59</v>
      </c>
      <c r="D29" s="18" t="s">
        <v>38</v>
      </c>
      <c r="E29" s="19" t="e">
        <f>+#REF!/F29*100</f>
        <v>#REF!</v>
      </c>
      <c r="F29" s="20"/>
      <c r="G29" s="21" t="e">
        <f>+#REF!-F29</f>
        <v>#REF!</v>
      </c>
      <c r="H29" s="25" t="s">
        <v>29</v>
      </c>
      <c r="I29" s="24">
        <v>660</v>
      </c>
      <c r="J29" s="24">
        <v>500</v>
      </c>
      <c r="K29" s="24">
        <v>1350</v>
      </c>
      <c r="L29" s="24">
        <f t="shared" si="3"/>
        <v>836.66666666666663</v>
      </c>
      <c r="M29" s="24">
        <v>900</v>
      </c>
      <c r="N29" s="24">
        <v>900</v>
      </c>
      <c r="O29" s="32">
        <v>429.98</v>
      </c>
      <c r="P29" s="55">
        <f t="shared" si="1"/>
        <v>47.775555555555563</v>
      </c>
      <c r="Q29" s="24">
        <f t="shared" si="2"/>
        <v>470.02</v>
      </c>
    </row>
    <row r="30" spans="1:17" ht="51.75">
      <c r="A30" s="30">
        <v>24</v>
      </c>
      <c r="B30" s="18" t="s">
        <v>32</v>
      </c>
      <c r="C30" s="36" t="s">
        <v>48</v>
      </c>
      <c r="D30" s="18" t="s">
        <v>38</v>
      </c>
      <c r="E30" s="28"/>
      <c r="F30" s="28"/>
      <c r="G30" s="28"/>
      <c r="H30" s="26" t="s">
        <v>30</v>
      </c>
      <c r="I30" s="24">
        <v>150</v>
      </c>
      <c r="J30" s="24">
        <v>150</v>
      </c>
      <c r="K30" s="24">
        <v>150</v>
      </c>
      <c r="L30" s="24">
        <f t="shared" si="3"/>
        <v>150</v>
      </c>
      <c r="M30" s="24">
        <v>150</v>
      </c>
      <c r="N30" s="24">
        <v>150</v>
      </c>
      <c r="O30" s="32"/>
      <c r="P30" s="55">
        <f t="shared" si="1"/>
        <v>0</v>
      </c>
      <c r="Q30" s="24">
        <f t="shared" si="2"/>
        <v>150</v>
      </c>
    </row>
    <row r="31" spans="1:17" ht="63.75">
      <c r="A31" s="30">
        <v>25</v>
      </c>
      <c r="B31" s="18" t="s">
        <v>32</v>
      </c>
      <c r="C31" s="17" t="s">
        <v>71</v>
      </c>
      <c r="D31" s="18" t="s">
        <v>38</v>
      </c>
      <c r="E31" s="28"/>
      <c r="F31" s="28"/>
      <c r="G31" s="28"/>
      <c r="H31" s="26" t="s">
        <v>73</v>
      </c>
      <c r="I31" s="24"/>
      <c r="J31" s="24"/>
      <c r="K31" s="24"/>
      <c r="L31" s="24">
        <f t="shared" si="3"/>
        <v>0</v>
      </c>
      <c r="M31" s="24">
        <v>91</v>
      </c>
      <c r="N31" s="24">
        <v>91</v>
      </c>
      <c r="O31" s="32"/>
      <c r="P31" s="55">
        <f t="shared" si="1"/>
        <v>0</v>
      </c>
      <c r="Q31" s="24">
        <f t="shared" si="2"/>
        <v>91</v>
      </c>
    </row>
    <row r="32" spans="1:17" ht="45">
      <c r="A32" s="30">
        <v>26</v>
      </c>
      <c r="B32" s="18" t="s">
        <v>32</v>
      </c>
      <c r="C32" s="29" t="s">
        <v>72</v>
      </c>
      <c r="D32" s="18" t="s">
        <v>38</v>
      </c>
      <c r="E32" s="28"/>
      <c r="F32" s="28"/>
      <c r="G32" s="28"/>
      <c r="H32" s="30" t="s">
        <v>74</v>
      </c>
      <c r="I32" s="54"/>
      <c r="J32" s="54"/>
      <c r="K32" s="54"/>
      <c r="L32" s="24">
        <f t="shared" si="3"/>
        <v>0</v>
      </c>
      <c r="M32" s="54">
        <v>50</v>
      </c>
      <c r="N32" s="54">
        <v>50</v>
      </c>
      <c r="O32" s="32">
        <v>40</v>
      </c>
      <c r="P32" s="55">
        <f>+O32/N32*100</f>
        <v>80</v>
      </c>
      <c r="Q32" s="24">
        <f t="shared" si="2"/>
        <v>10</v>
      </c>
    </row>
    <row r="33" spans="2:17">
      <c r="B33" s="4">
        <v>1</v>
      </c>
      <c r="C33" s="4" t="s">
        <v>33</v>
      </c>
      <c r="I33" s="34"/>
      <c r="J33" s="34"/>
      <c r="K33" s="34"/>
      <c r="L33" s="34"/>
      <c r="M33" s="34">
        <f>+M7+M8</f>
        <v>700</v>
      </c>
      <c r="N33" s="34">
        <f>+N7+N8</f>
        <v>700</v>
      </c>
      <c r="O33" s="34">
        <f t="shared" ref="O33" si="4">+O7+O8</f>
        <v>484</v>
      </c>
      <c r="P33" s="34">
        <f>+O33/N33*100</f>
        <v>69.142857142857139</v>
      </c>
      <c r="Q33" s="34">
        <f>+Q7+Q8</f>
        <v>216</v>
      </c>
    </row>
    <row r="34" spans="2:17">
      <c r="B34" s="4">
        <v>2</v>
      </c>
      <c r="C34" s="4" t="s">
        <v>34</v>
      </c>
      <c r="I34" s="34"/>
      <c r="J34" s="34"/>
      <c r="K34" s="34"/>
      <c r="L34" s="34"/>
      <c r="M34" s="34">
        <f>+M9</f>
        <v>225</v>
      </c>
      <c r="N34" s="34">
        <f>+N9</f>
        <v>225</v>
      </c>
      <c r="O34" s="34">
        <f t="shared" ref="O34" si="5">+O9</f>
        <v>175</v>
      </c>
      <c r="P34" s="34">
        <f t="shared" ref="P34:P38" si="6">+O34/N34*100</f>
        <v>77.777777777777786</v>
      </c>
      <c r="Q34" s="34">
        <f>+Q9</f>
        <v>50</v>
      </c>
    </row>
    <row r="35" spans="2:17">
      <c r="B35" s="4">
        <v>3</v>
      </c>
      <c r="C35" s="4" t="s">
        <v>35</v>
      </c>
      <c r="I35" s="34"/>
      <c r="J35" s="34"/>
      <c r="K35" s="34"/>
      <c r="L35" s="34"/>
      <c r="M35" s="34">
        <f>+M10+M11+M12+M13+M14+M15+M16</f>
        <v>5721</v>
      </c>
      <c r="N35" s="34">
        <f>+N10+N11+N12+N13+N14+N15+N16</f>
        <v>5685.4</v>
      </c>
      <c r="O35" s="34">
        <f t="shared" ref="O35" si="7">+O10+O11+O12+O13+O14+O15+O16</f>
        <v>4121.549</v>
      </c>
      <c r="P35" s="34">
        <f t="shared" si="6"/>
        <v>72.493562458226336</v>
      </c>
      <c r="Q35" s="34">
        <f>+Q10+Q11+Q12+Q13+Q14+Q15+Q16</f>
        <v>1563.8509999999999</v>
      </c>
    </row>
    <row r="36" spans="2:17">
      <c r="B36" s="4">
        <v>4</v>
      </c>
      <c r="C36" s="4" t="s">
        <v>64</v>
      </c>
      <c r="I36" s="34"/>
      <c r="J36" s="34"/>
      <c r="K36" s="34"/>
      <c r="L36" s="34"/>
      <c r="M36" s="34">
        <f>+M17</f>
        <v>30</v>
      </c>
      <c r="N36" s="34">
        <f>+N17</f>
        <v>30</v>
      </c>
      <c r="O36" s="34">
        <f t="shared" ref="O36" si="8">+O17</f>
        <v>15</v>
      </c>
      <c r="P36" s="34">
        <f t="shared" si="6"/>
        <v>50</v>
      </c>
      <c r="Q36" s="34">
        <f>+Q17</f>
        <v>15</v>
      </c>
    </row>
    <row r="37" spans="2:17">
      <c r="B37" s="4">
        <v>5</v>
      </c>
      <c r="C37" s="4" t="s">
        <v>32</v>
      </c>
      <c r="I37" s="34"/>
      <c r="J37" s="34"/>
      <c r="K37" s="34"/>
      <c r="L37" s="34"/>
      <c r="M37" s="34">
        <f>+M30+M29+M28+M27+M26+M25+M24+M23+M22+M21+M20+M19+M18+M31+M32</f>
        <v>5134</v>
      </c>
      <c r="N37" s="34">
        <f>+N30+N29+N28+N27+N26+N25+N24+N23+N22+N21+N20+N19+N18+N31+N32</f>
        <v>4306.67</v>
      </c>
      <c r="O37" s="34">
        <f t="shared" ref="O37" si="9">+O30+O29+O28+O27+O26+O25+O24+O23+O22+O21+O20+O19+O18+O31+O32</f>
        <v>1759.7193799999998</v>
      </c>
      <c r="P37" s="34">
        <f t="shared" si="6"/>
        <v>40.8603254951041</v>
      </c>
      <c r="Q37" s="34">
        <f>+Q30+Q29+Q28+Q27+Q26+Q25+Q24+Q23+Q22+Q21+Q20+Q19+Q18</f>
        <v>2445.9506200000001</v>
      </c>
    </row>
    <row r="38" spans="2:17">
      <c r="C38" s="4" t="s">
        <v>65</v>
      </c>
      <c r="I38" s="34"/>
      <c r="J38" s="34"/>
      <c r="K38" s="34"/>
      <c r="L38" s="34"/>
      <c r="M38" s="34">
        <f>+M37+M36+M35+M34+M33</f>
        <v>11810</v>
      </c>
      <c r="N38" s="34">
        <f>+N37+N36+N35+N34+N33</f>
        <v>10947.07</v>
      </c>
      <c r="O38" s="34">
        <f>+O37+O36+O35+O34+O33</f>
        <v>6555.2683799999995</v>
      </c>
      <c r="P38" s="34">
        <f t="shared" si="6"/>
        <v>59.881487740555229</v>
      </c>
      <c r="Q38" s="34">
        <f>+Q37+Q36+Q35+Q34+Q33</f>
        <v>4290.8016200000002</v>
      </c>
    </row>
  </sheetData>
  <mergeCells count="1">
    <mergeCell ref="A2:Q2"/>
  </mergeCells>
  <printOptions horizontalCentered="1"/>
  <pageMargins left="0.9055118110236221" right="0" top="0" bottom="0" header="0.31496062992125984" footer="0.31496062992125984"/>
  <pageSetup paperSize="9"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A38"/>
  <sheetViews>
    <sheetView view="pageBreakPreview" zoomScale="85" zoomScaleNormal="100" zoomScaleSheetLayoutView="85" workbookViewId="0">
      <selection activeCell="N10" sqref="N10:N16"/>
    </sheetView>
  </sheetViews>
  <sheetFormatPr defaultRowHeight="15"/>
  <cols>
    <col min="1" max="1" width="6.5703125" style="4" customWidth="1"/>
    <col min="2" max="2" width="10.85546875" style="4" customWidth="1"/>
    <col min="3" max="3" width="36.28515625" style="4" customWidth="1"/>
    <col min="4" max="4" width="16.28515625" style="4" customWidth="1"/>
    <col min="5" max="5" width="13.7109375" style="4" hidden="1" customWidth="1"/>
    <col min="6" max="7" width="13.28515625" style="4" hidden="1" customWidth="1"/>
    <col min="8" max="8" width="17.5703125" style="4" customWidth="1"/>
    <col min="9" max="9" width="10" style="4" customWidth="1"/>
    <col min="10" max="10" width="9.42578125" style="4" customWidth="1"/>
    <col min="11" max="11" width="9.7109375" style="4" customWidth="1"/>
    <col min="12" max="14" width="11.28515625" style="4" customWidth="1"/>
    <col min="15" max="15" width="9.140625" style="27" customWidth="1"/>
    <col min="16" max="16" width="7.28515625" style="27" customWidth="1"/>
    <col min="17" max="53" width="9.140625" style="27"/>
    <col min="54" max="16384" width="9.140625" style="4"/>
  </cols>
  <sheetData>
    <row r="1" spans="1:17">
      <c r="A1" s="5"/>
      <c r="B1" s="5"/>
      <c r="C1" s="6"/>
      <c r="D1" s="6"/>
      <c r="E1" s="6"/>
      <c r="F1" s="6"/>
      <c r="G1" s="6"/>
      <c r="H1" s="6"/>
      <c r="I1" s="57"/>
      <c r="J1" s="6"/>
      <c r="K1" s="6"/>
      <c r="L1" s="6"/>
      <c r="M1" s="6"/>
      <c r="N1" s="6"/>
    </row>
    <row r="2" spans="1:17" ht="15" customHeight="1">
      <c r="A2" s="72" t="s">
        <v>83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 ht="15" customHeight="1">
      <c r="D3" s="14"/>
      <c r="O3" s="27" t="s">
        <v>66</v>
      </c>
    </row>
    <row r="4" spans="1:17" ht="44.25" customHeight="1">
      <c r="A4" s="15" t="s">
        <v>0</v>
      </c>
      <c r="B4" s="15" t="s">
        <v>37</v>
      </c>
      <c r="C4" s="15" t="s">
        <v>2</v>
      </c>
      <c r="D4" s="13" t="s">
        <v>8</v>
      </c>
      <c r="E4" s="3" t="s">
        <v>9</v>
      </c>
      <c r="F4" s="15" t="s">
        <v>6</v>
      </c>
      <c r="G4" s="15" t="s">
        <v>7</v>
      </c>
      <c r="H4" s="15" t="s">
        <v>12</v>
      </c>
      <c r="I4" s="15">
        <v>2019</v>
      </c>
      <c r="J4" s="15">
        <v>2020</v>
      </c>
      <c r="K4" s="15">
        <v>2021</v>
      </c>
      <c r="L4" s="15" t="s">
        <v>84</v>
      </c>
      <c r="M4" s="15" t="s">
        <v>75</v>
      </c>
      <c r="N4" s="15" t="s">
        <v>78</v>
      </c>
      <c r="O4" s="32" t="s">
        <v>62</v>
      </c>
      <c r="P4" s="32" t="s">
        <v>63</v>
      </c>
      <c r="Q4" s="32" t="s">
        <v>68</v>
      </c>
    </row>
    <row r="5" spans="1:17">
      <c r="A5" s="7">
        <v>1</v>
      </c>
      <c r="B5" s="7">
        <v>2</v>
      </c>
      <c r="C5" s="7">
        <v>3</v>
      </c>
      <c r="D5" s="7">
        <v>4</v>
      </c>
      <c r="E5" s="7">
        <v>4</v>
      </c>
      <c r="F5" s="7">
        <v>5</v>
      </c>
      <c r="G5" s="7">
        <v>6</v>
      </c>
      <c r="H5" s="7">
        <v>5</v>
      </c>
      <c r="I5" s="7">
        <v>6</v>
      </c>
      <c r="J5" s="7">
        <v>7</v>
      </c>
      <c r="K5" s="7">
        <v>8</v>
      </c>
      <c r="L5" s="7"/>
      <c r="M5" s="7">
        <v>9</v>
      </c>
      <c r="N5" s="7">
        <v>10</v>
      </c>
      <c r="O5" s="7">
        <v>11</v>
      </c>
      <c r="P5" s="7">
        <v>12</v>
      </c>
      <c r="Q5" s="7">
        <v>13</v>
      </c>
    </row>
    <row r="6" spans="1:17">
      <c r="A6" s="8"/>
      <c r="B6" s="8"/>
      <c r="C6" s="9" t="s">
        <v>3</v>
      </c>
      <c r="D6" s="1"/>
      <c r="E6" s="2" t="e">
        <f>+#REF!/#REF!*100</f>
        <v>#REF!</v>
      </c>
      <c r="F6" s="10">
        <f>+SUM(F7:F29)</f>
        <v>0</v>
      </c>
      <c r="G6" s="10" t="e">
        <f>+SUM(G7:G29)</f>
        <v>#REF!</v>
      </c>
      <c r="H6" s="10"/>
      <c r="I6" s="23">
        <f t="shared" ref="I6:L6" si="0">SUM(I7:I32)</f>
        <v>5441.5</v>
      </c>
      <c r="J6" s="23">
        <f t="shared" si="0"/>
        <v>8496.6849999999995</v>
      </c>
      <c r="K6" s="23">
        <f t="shared" si="0"/>
        <v>8671.2999999999993</v>
      </c>
      <c r="L6" s="23">
        <f t="shared" si="0"/>
        <v>7536.4950000000035</v>
      </c>
      <c r="M6" s="23">
        <f>SUM(M7:M32)</f>
        <v>11810</v>
      </c>
      <c r="N6" s="23">
        <f>SUM(N7:N32)</f>
        <v>10947.07</v>
      </c>
      <c r="O6" s="38">
        <f>SUM(O7:O32)</f>
        <v>6555.2683800000013</v>
      </c>
      <c r="P6" s="37">
        <f>+O6/N6*100</f>
        <v>59.881487740555251</v>
      </c>
      <c r="Q6" s="24">
        <f>+N6-O6</f>
        <v>4391.8016199999984</v>
      </c>
    </row>
    <row r="7" spans="1:17" ht="38.25">
      <c r="A7" s="8">
        <v>1</v>
      </c>
      <c r="B7" s="18" t="s">
        <v>33</v>
      </c>
      <c r="C7" s="12" t="s">
        <v>39</v>
      </c>
      <c r="D7" s="18" t="s">
        <v>38</v>
      </c>
      <c r="E7" s="19" t="e">
        <f>+#REF!/F7*100</f>
        <v>#REF!</v>
      </c>
      <c r="F7" s="21"/>
      <c r="G7" s="21" t="e">
        <f>+#REF!-F7</f>
        <v>#REF!</v>
      </c>
      <c r="H7" s="25" t="s">
        <v>13</v>
      </c>
      <c r="I7" s="24">
        <v>240</v>
      </c>
      <c r="J7" s="24">
        <v>200</v>
      </c>
      <c r="K7" s="24">
        <v>85</v>
      </c>
      <c r="L7" s="24">
        <f>+(I7+J7+K7)/3</f>
        <v>175</v>
      </c>
      <c r="M7" s="24">
        <v>200</v>
      </c>
      <c r="N7" s="24">
        <v>200</v>
      </c>
      <c r="O7" s="32">
        <v>200</v>
      </c>
      <c r="P7" s="55">
        <f>+O7/N7*100</f>
        <v>100</v>
      </c>
      <c r="Q7" s="24">
        <f>+N7-O7</f>
        <v>0</v>
      </c>
    </row>
    <row r="8" spans="1:17" ht="38.25">
      <c r="A8" s="11">
        <v>2</v>
      </c>
      <c r="B8" s="18" t="s">
        <v>33</v>
      </c>
      <c r="C8" s="12" t="s">
        <v>40</v>
      </c>
      <c r="D8" s="18" t="s">
        <v>38</v>
      </c>
      <c r="E8" s="19" t="e">
        <f>+#REF!/F8*100</f>
        <v>#REF!</v>
      </c>
      <c r="F8" s="21"/>
      <c r="G8" s="21" t="e">
        <f>+#REF!-F8</f>
        <v>#REF!</v>
      </c>
      <c r="H8" s="25" t="s">
        <v>14</v>
      </c>
      <c r="I8" s="24">
        <v>172.3</v>
      </c>
      <c r="J8" s="24">
        <v>225.7</v>
      </c>
      <c r="K8" s="24">
        <v>263</v>
      </c>
      <c r="L8" s="24">
        <f t="shared" ref="L8:L32" si="1">+(I8+J8+K8)/3</f>
        <v>220.33333333333334</v>
      </c>
      <c r="M8" s="24">
        <v>500</v>
      </c>
      <c r="N8" s="24">
        <v>500</v>
      </c>
      <c r="O8" s="24">
        <v>284</v>
      </c>
      <c r="P8" s="55">
        <f t="shared" ref="P8:P31" si="2">+O8/N8*100</f>
        <v>56.8</v>
      </c>
      <c r="Q8" s="24">
        <f t="shared" ref="Q8:Q32" si="3">+N8-O8</f>
        <v>216</v>
      </c>
    </row>
    <row r="9" spans="1:17" ht="63.75">
      <c r="A9" s="8">
        <v>3</v>
      </c>
      <c r="B9" s="18" t="s">
        <v>34</v>
      </c>
      <c r="C9" s="12" t="s">
        <v>50</v>
      </c>
      <c r="D9" s="18" t="s">
        <v>38</v>
      </c>
      <c r="E9" s="19" t="e">
        <f>+#REF!/F9*100</f>
        <v>#REF!</v>
      </c>
      <c r="F9" s="20"/>
      <c r="G9" s="21" t="e">
        <f>+#REF!-F9</f>
        <v>#REF!</v>
      </c>
      <c r="H9" s="25" t="s">
        <v>15</v>
      </c>
      <c r="I9" s="24">
        <v>165</v>
      </c>
      <c r="J9" s="24">
        <v>200</v>
      </c>
      <c r="K9" s="24">
        <v>225</v>
      </c>
      <c r="L9" s="24">
        <f t="shared" si="1"/>
        <v>196.66666666666666</v>
      </c>
      <c r="M9" s="24">
        <v>225</v>
      </c>
      <c r="N9" s="24">
        <v>225</v>
      </c>
      <c r="O9" s="32">
        <v>175</v>
      </c>
      <c r="P9" s="55">
        <f t="shared" si="2"/>
        <v>77.777777777777786</v>
      </c>
      <c r="Q9" s="24">
        <f>+N9-O9</f>
        <v>50</v>
      </c>
    </row>
    <row r="10" spans="1:17" s="33" customFormat="1" ht="38.25">
      <c r="A10" s="40">
        <v>4</v>
      </c>
      <c r="B10" s="41" t="s">
        <v>35</v>
      </c>
      <c r="C10" s="42" t="s">
        <v>1</v>
      </c>
      <c r="D10" s="41" t="s">
        <v>38</v>
      </c>
      <c r="E10" s="43" t="e">
        <f>+#REF!/F10*100</f>
        <v>#REF!</v>
      </c>
      <c r="F10" s="44"/>
      <c r="G10" s="45" t="e">
        <f>+#REF!-F10</f>
        <v>#REF!</v>
      </c>
      <c r="H10" s="46" t="s">
        <v>16</v>
      </c>
      <c r="I10" s="47">
        <v>263</v>
      </c>
      <c r="J10" s="47">
        <v>248</v>
      </c>
      <c r="K10" s="47">
        <v>263</v>
      </c>
      <c r="L10" s="24">
        <f t="shared" si="1"/>
        <v>258</v>
      </c>
      <c r="M10" s="47">
        <v>263</v>
      </c>
      <c r="N10" s="47">
        <v>518.4</v>
      </c>
      <c r="O10" s="48">
        <v>501.6</v>
      </c>
      <c r="P10" s="56">
        <f t="shared" si="2"/>
        <v>96.759259259259267</v>
      </c>
      <c r="Q10" s="47">
        <f t="shared" si="3"/>
        <v>16.799999999999955</v>
      </c>
    </row>
    <row r="11" spans="1:17" s="33" customFormat="1" ht="38.25">
      <c r="A11" s="40">
        <v>5</v>
      </c>
      <c r="B11" s="41" t="s">
        <v>35</v>
      </c>
      <c r="C11" s="42" t="s">
        <v>41</v>
      </c>
      <c r="D11" s="41" t="s">
        <v>38</v>
      </c>
      <c r="E11" s="43" t="e">
        <f>+#REF!/F11*100</f>
        <v>#REF!</v>
      </c>
      <c r="F11" s="44"/>
      <c r="G11" s="45" t="e">
        <f>+#REF!-F11</f>
        <v>#REF!</v>
      </c>
      <c r="H11" s="46" t="s">
        <v>17</v>
      </c>
      <c r="I11" s="47">
        <v>79.2</v>
      </c>
      <c r="J11" s="47">
        <v>24.14</v>
      </c>
      <c r="K11" s="47">
        <v>42.2</v>
      </c>
      <c r="L11" s="24">
        <f t="shared" si="1"/>
        <v>48.513333333333343</v>
      </c>
      <c r="M11" s="47">
        <v>80</v>
      </c>
      <c r="N11" s="47">
        <v>80</v>
      </c>
      <c r="O11" s="50">
        <v>5.04</v>
      </c>
      <c r="P11" s="56">
        <f t="shared" si="2"/>
        <v>6.3</v>
      </c>
      <c r="Q11" s="47">
        <f t="shared" si="3"/>
        <v>74.959999999999994</v>
      </c>
    </row>
    <row r="12" spans="1:17" s="33" customFormat="1" ht="38.25">
      <c r="A12" s="40">
        <v>6</v>
      </c>
      <c r="B12" s="41" t="s">
        <v>35</v>
      </c>
      <c r="C12" s="42" t="s">
        <v>4</v>
      </c>
      <c r="D12" s="41" t="s">
        <v>38</v>
      </c>
      <c r="E12" s="43" t="e">
        <f>+#REF!/F12*100</f>
        <v>#REF!</v>
      </c>
      <c r="F12" s="44"/>
      <c r="G12" s="45" t="e">
        <f>+#REF!-F12</f>
        <v>#REF!</v>
      </c>
      <c r="H12" s="46" t="s">
        <v>18</v>
      </c>
      <c r="I12" s="47">
        <v>2175.6</v>
      </c>
      <c r="J12" s="47">
        <v>3842.1550000000002</v>
      </c>
      <c r="K12" s="47">
        <v>4153.1000000000004</v>
      </c>
      <c r="L12" s="24">
        <f t="shared" si="1"/>
        <v>3390.2849999999999</v>
      </c>
      <c r="M12" s="47">
        <v>4667</v>
      </c>
      <c r="N12" s="47">
        <v>4316</v>
      </c>
      <c r="O12" s="48">
        <v>3171.6480000000001</v>
      </c>
      <c r="P12" s="56">
        <f t="shared" si="2"/>
        <v>73.485820203892487</v>
      </c>
      <c r="Q12" s="47">
        <f t="shared" si="3"/>
        <v>1144.3519999999999</v>
      </c>
    </row>
    <row r="13" spans="1:17" s="33" customFormat="1" ht="38.25">
      <c r="A13" s="40">
        <v>7</v>
      </c>
      <c r="B13" s="41" t="s">
        <v>35</v>
      </c>
      <c r="C13" s="42" t="s">
        <v>42</v>
      </c>
      <c r="D13" s="41" t="s">
        <v>38</v>
      </c>
      <c r="E13" s="43" t="e">
        <f>+#REF!/F13*100</f>
        <v>#REF!</v>
      </c>
      <c r="F13" s="44"/>
      <c r="G13" s="45" t="e">
        <f>+#REF!-F13</f>
        <v>#REF!</v>
      </c>
      <c r="H13" s="46" t="s">
        <v>81</v>
      </c>
      <c r="I13" s="47">
        <v>155.80000000000001</v>
      </c>
      <c r="J13" s="47">
        <v>39.17</v>
      </c>
      <c r="K13" s="47">
        <v>108.3</v>
      </c>
      <c r="L13" s="24">
        <f t="shared" si="1"/>
        <v>101.09000000000002</v>
      </c>
      <c r="M13" s="47">
        <v>120</v>
      </c>
      <c r="N13" s="47">
        <v>180</v>
      </c>
      <c r="O13" s="50">
        <v>179.261</v>
      </c>
      <c r="P13" s="56">
        <f t="shared" si="2"/>
        <v>99.589444444444439</v>
      </c>
      <c r="Q13" s="47">
        <f t="shared" si="3"/>
        <v>0.73900000000000432</v>
      </c>
    </row>
    <row r="14" spans="1:17" s="33" customFormat="1" ht="38.25">
      <c r="A14" s="40">
        <v>8</v>
      </c>
      <c r="B14" s="41" t="s">
        <v>35</v>
      </c>
      <c r="C14" s="52" t="s">
        <v>67</v>
      </c>
      <c r="D14" s="41" t="s">
        <v>38</v>
      </c>
      <c r="E14" s="43" t="e">
        <f>+#REF!/F14*100</f>
        <v>#REF!</v>
      </c>
      <c r="F14" s="44"/>
      <c r="G14" s="45" t="e">
        <f>+#REF!-F14</f>
        <v>#REF!</v>
      </c>
      <c r="H14" s="46" t="s">
        <v>19</v>
      </c>
      <c r="I14" s="47">
        <v>50</v>
      </c>
      <c r="J14" s="47">
        <v>97.72</v>
      </c>
      <c r="K14" s="47">
        <v>110.9</v>
      </c>
      <c r="L14" s="24">
        <f t="shared" si="1"/>
        <v>86.206666666666663</v>
      </c>
      <c r="M14" s="47">
        <v>100</v>
      </c>
      <c r="N14" s="47">
        <v>100</v>
      </c>
      <c r="O14" s="50">
        <v>68</v>
      </c>
      <c r="P14" s="56">
        <f t="shared" si="2"/>
        <v>68</v>
      </c>
      <c r="Q14" s="47">
        <f t="shared" si="3"/>
        <v>32</v>
      </c>
    </row>
    <row r="15" spans="1:17" s="33" customFormat="1" ht="38.25">
      <c r="A15" s="40">
        <v>9</v>
      </c>
      <c r="B15" s="41" t="s">
        <v>35</v>
      </c>
      <c r="C15" s="42" t="s">
        <v>44</v>
      </c>
      <c r="D15" s="41" t="s">
        <v>38</v>
      </c>
      <c r="E15" s="43" t="e">
        <f>+#REF!/F15*100</f>
        <v>#REF!</v>
      </c>
      <c r="F15" s="44"/>
      <c r="G15" s="45" t="e">
        <f>+#REF!-F15</f>
        <v>#REF!</v>
      </c>
      <c r="H15" s="46" t="s">
        <v>45</v>
      </c>
      <c r="I15" s="47">
        <v>10</v>
      </c>
      <c r="J15" s="47">
        <v>25</v>
      </c>
      <c r="K15" s="47">
        <v>11.3</v>
      </c>
      <c r="L15" s="24">
        <f t="shared" si="1"/>
        <v>15.433333333333332</v>
      </c>
      <c r="M15" s="47">
        <v>50</v>
      </c>
      <c r="N15" s="47">
        <v>50</v>
      </c>
      <c r="O15" s="50"/>
      <c r="P15" s="56">
        <f t="shared" si="2"/>
        <v>0</v>
      </c>
      <c r="Q15" s="47">
        <f t="shared" si="3"/>
        <v>50</v>
      </c>
    </row>
    <row r="16" spans="1:17" s="33" customFormat="1" ht="51">
      <c r="A16" s="40">
        <v>10</v>
      </c>
      <c r="B16" s="41" t="s">
        <v>35</v>
      </c>
      <c r="C16" s="53" t="s">
        <v>5</v>
      </c>
      <c r="D16" s="41" t="s">
        <v>38</v>
      </c>
      <c r="E16" s="43" t="e">
        <f>+#REF!/F16*100</f>
        <v>#REF!</v>
      </c>
      <c r="F16" s="44"/>
      <c r="G16" s="45" t="e">
        <f>+#REF!-F16</f>
        <v>#REF!</v>
      </c>
      <c r="H16" s="46" t="s">
        <v>46</v>
      </c>
      <c r="I16" s="47">
        <v>391</v>
      </c>
      <c r="J16" s="47">
        <v>319.5</v>
      </c>
      <c r="K16" s="47">
        <v>391</v>
      </c>
      <c r="L16" s="24">
        <f t="shared" si="1"/>
        <v>367.16666666666669</v>
      </c>
      <c r="M16" s="47">
        <v>441</v>
      </c>
      <c r="N16" s="47">
        <v>441</v>
      </c>
      <c r="O16" s="50">
        <v>196</v>
      </c>
      <c r="P16" s="56">
        <f t="shared" si="2"/>
        <v>44.444444444444443</v>
      </c>
      <c r="Q16" s="47">
        <f t="shared" si="3"/>
        <v>245</v>
      </c>
    </row>
    <row r="17" spans="1:17" ht="51">
      <c r="A17" s="22">
        <v>11</v>
      </c>
      <c r="B17" s="18" t="s">
        <v>36</v>
      </c>
      <c r="C17" s="16" t="s">
        <v>47</v>
      </c>
      <c r="D17" s="18" t="s">
        <v>38</v>
      </c>
      <c r="E17" s="19" t="e">
        <f>+#REF!/F17*100</f>
        <v>#REF!</v>
      </c>
      <c r="F17" s="20"/>
      <c r="G17" s="21" t="e">
        <f>+#REF!-F17</f>
        <v>#REF!</v>
      </c>
      <c r="H17" s="25" t="s">
        <v>20</v>
      </c>
      <c r="I17" s="24">
        <v>30</v>
      </c>
      <c r="J17" s="24">
        <v>15</v>
      </c>
      <c r="K17" s="24">
        <v>30</v>
      </c>
      <c r="L17" s="24">
        <f t="shared" si="1"/>
        <v>25</v>
      </c>
      <c r="M17" s="24">
        <v>30</v>
      </c>
      <c r="N17" s="24">
        <v>30</v>
      </c>
      <c r="O17" s="24">
        <v>15</v>
      </c>
      <c r="P17" s="55">
        <f t="shared" si="2"/>
        <v>50</v>
      </c>
      <c r="Q17" s="24">
        <f t="shared" si="3"/>
        <v>15</v>
      </c>
    </row>
    <row r="18" spans="1:17" ht="51">
      <c r="A18" s="22">
        <v>12</v>
      </c>
      <c r="B18" s="18" t="s">
        <v>32</v>
      </c>
      <c r="C18" s="12" t="s">
        <v>49</v>
      </c>
      <c r="D18" s="18" t="s">
        <v>38</v>
      </c>
      <c r="E18" s="19" t="e">
        <f>+#REF!/F18*100</f>
        <v>#REF!</v>
      </c>
      <c r="F18" s="20"/>
      <c r="G18" s="21" t="e">
        <f>+#REF!-F18</f>
        <v>#REF!</v>
      </c>
      <c r="H18" s="25" t="s">
        <v>21</v>
      </c>
      <c r="I18" s="24">
        <v>62.5</v>
      </c>
      <c r="J18" s="24">
        <v>40</v>
      </c>
      <c r="K18" s="24">
        <v>46</v>
      </c>
      <c r="L18" s="24">
        <f t="shared" si="1"/>
        <v>49.5</v>
      </c>
      <c r="M18" s="24">
        <v>65</v>
      </c>
      <c r="N18" s="24">
        <v>65</v>
      </c>
      <c r="O18" s="32">
        <v>43.6</v>
      </c>
      <c r="P18" s="55">
        <f t="shared" si="2"/>
        <v>67.07692307692308</v>
      </c>
      <c r="Q18" s="24">
        <f t="shared" si="3"/>
        <v>21.4</v>
      </c>
    </row>
    <row r="19" spans="1:17" ht="51">
      <c r="A19" s="8">
        <v>13</v>
      </c>
      <c r="B19" s="18" t="s">
        <v>32</v>
      </c>
      <c r="C19" s="12" t="s">
        <v>52</v>
      </c>
      <c r="D19" s="18" t="s">
        <v>38</v>
      </c>
      <c r="E19" s="19" t="e">
        <f>+#REF!/F19*100</f>
        <v>#REF!</v>
      </c>
      <c r="F19" s="20"/>
      <c r="G19" s="21" t="e">
        <f>+#REF!-F19</f>
        <v>#REF!</v>
      </c>
      <c r="H19" s="25" t="s">
        <v>22</v>
      </c>
      <c r="I19" s="24">
        <v>60</v>
      </c>
      <c r="J19" s="24">
        <v>0</v>
      </c>
      <c r="K19" s="24">
        <v>36.1</v>
      </c>
      <c r="L19" s="24">
        <f t="shared" si="1"/>
        <v>32.033333333333331</v>
      </c>
      <c r="M19" s="24">
        <v>64</v>
      </c>
      <c r="N19" s="24">
        <v>64</v>
      </c>
      <c r="O19" s="32">
        <v>3.6</v>
      </c>
      <c r="P19" s="55">
        <f t="shared" si="2"/>
        <v>5.625</v>
      </c>
      <c r="Q19" s="24">
        <f t="shared" si="3"/>
        <v>60.4</v>
      </c>
    </row>
    <row r="20" spans="1:17" ht="51">
      <c r="A20" s="8">
        <v>14</v>
      </c>
      <c r="B20" s="18" t="s">
        <v>32</v>
      </c>
      <c r="C20" s="12" t="s">
        <v>60</v>
      </c>
      <c r="D20" s="18" t="s">
        <v>38</v>
      </c>
      <c r="E20" s="19"/>
      <c r="F20" s="20"/>
      <c r="G20" s="21"/>
      <c r="H20" s="25" t="s">
        <v>61</v>
      </c>
      <c r="I20" s="24">
        <v>86.8</v>
      </c>
      <c r="J20" s="24">
        <v>0</v>
      </c>
      <c r="K20" s="24">
        <v>50</v>
      </c>
      <c r="L20" s="24">
        <f t="shared" si="1"/>
        <v>45.6</v>
      </c>
      <c r="M20" s="24">
        <f>200-100</f>
        <v>100</v>
      </c>
      <c r="N20" s="24">
        <v>100</v>
      </c>
      <c r="O20" s="32"/>
      <c r="P20" s="55">
        <f t="shared" si="2"/>
        <v>0</v>
      </c>
      <c r="Q20" s="24">
        <f t="shared" si="3"/>
        <v>100</v>
      </c>
    </row>
    <row r="21" spans="1:17" s="27" customFormat="1" ht="51">
      <c r="A21" s="22">
        <v>15</v>
      </c>
      <c r="B21" s="18" t="s">
        <v>32</v>
      </c>
      <c r="C21" s="12" t="s">
        <v>53</v>
      </c>
      <c r="D21" s="18" t="s">
        <v>38</v>
      </c>
      <c r="E21" s="19" t="e">
        <f>+#REF!/F21*100</f>
        <v>#REF!</v>
      </c>
      <c r="F21" s="20"/>
      <c r="G21" s="21" t="e">
        <f>+#REF!-F21</f>
        <v>#REF!</v>
      </c>
      <c r="H21" s="25" t="s">
        <v>23</v>
      </c>
      <c r="I21" s="24">
        <v>89.8</v>
      </c>
      <c r="J21" s="24">
        <v>43</v>
      </c>
      <c r="K21" s="24">
        <v>100</v>
      </c>
      <c r="L21" s="24">
        <f t="shared" si="1"/>
        <v>77.600000000000009</v>
      </c>
      <c r="M21" s="24">
        <v>200</v>
      </c>
      <c r="N21" s="24">
        <f>200-50</f>
        <v>150</v>
      </c>
      <c r="O21" s="32">
        <v>13</v>
      </c>
      <c r="P21" s="55">
        <f t="shared" si="2"/>
        <v>8.6666666666666679</v>
      </c>
      <c r="Q21" s="24">
        <f t="shared" si="3"/>
        <v>137</v>
      </c>
    </row>
    <row r="22" spans="1:17" ht="51">
      <c r="A22" s="11">
        <v>16</v>
      </c>
      <c r="B22" s="18" t="s">
        <v>32</v>
      </c>
      <c r="C22" s="12" t="s">
        <v>54</v>
      </c>
      <c r="D22" s="18" t="s">
        <v>38</v>
      </c>
      <c r="E22" s="19" t="e">
        <f>+#REF!/F22*100</f>
        <v>#REF!</v>
      </c>
      <c r="F22" s="20"/>
      <c r="G22" s="21" t="e">
        <f>+#REF!-F22</f>
        <v>#REF!</v>
      </c>
      <c r="H22" s="25" t="s">
        <v>24</v>
      </c>
      <c r="I22" s="24">
        <v>57.5</v>
      </c>
      <c r="J22" s="24">
        <v>256.10000000000002</v>
      </c>
      <c r="K22" s="24">
        <v>255</v>
      </c>
      <c r="L22" s="24">
        <f t="shared" si="1"/>
        <v>189.53333333333333</v>
      </c>
      <c r="M22" s="24">
        <v>255</v>
      </c>
      <c r="N22" s="24">
        <v>255</v>
      </c>
      <c r="O22" s="32">
        <f>31.8+130</f>
        <v>161.80000000000001</v>
      </c>
      <c r="P22" s="55">
        <f t="shared" si="2"/>
        <v>63.450980392156865</v>
      </c>
      <c r="Q22" s="24">
        <f t="shared" si="3"/>
        <v>93.199999999999989</v>
      </c>
    </row>
    <row r="23" spans="1:17" ht="51">
      <c r="A23" s="11">
        <v>17</v>
      </c>
      <c r="B23" s="18" t="s">
        <v>32</v>
      </c>
      <c r="C23" s="12" t="s">
        <v>10</v>
      </c>
      <c r="D23" s="18" t="s">
        <v>38</v>
      </c>
      <c r="E23" s="19" t="e">
        <f>+#REF!/F23*100</f>
        <v>#REF!</v>
      </c>
      <c r="F23" s="20"/>
      <c r="G23" s="21" t="e">
        <f>+#REF!-F23</f>
        <v>#REF!</v>
      </c>
      <c r="H23" s="25" t="s">
        <v>25</v>
      </c>
      <c r="I23" s="24">
        <v>100</v>
      </c>
      <c r="J23" s="24">
        <v>94.8</v>
      </c>
      <c r="K23" s="24">
        <v>50</v>
      </c>
      <c r="L23" s="24">
        <f t="shared" si="1"/>
        <v>81.600000000000009</v>
      </c>
      <c r="M23" s="24">
        <v>100</v>
      </c>
      <c r="N23" s="24">
        <v>100</v>
      </c>
      <c r="O23" s="32"/>
      <c r="P23" s="55">
        <f t="shared" si="2"/>
        <v>0</v>
      </c>
      <c r="Q23" s="24">
        <f t="shared" si="3"/>
        <v>100</v>
      </c>
    </row>
    <row r="24" spans="1:17" ht="38.25">
      <c r="A24" s="8">
        <v>18</v>
      </c>
      <c r="B24" s="18" t="s">
        <v>32</v>
      </c>
      <c r="C24" s="12" t="s">
        <v>55</v>
      </c>
      <c r="D24" s="18" t="s">
        <v>38</v>
      </c>
      <c r="E24" s="19" t="e">
        <f>+#REF!/F24*100</f>
        <v>#REF!</v>
      </c>
      <c r="F24" s="20"/>
      <c r="G24" s="21" t="e">
        <f>+#REF!-F24</f>
        <v>#REF!</v>
      </c>
      <c r="H24" s="25" t="s">
        <v>26</v>
      </c>
      <c r="I24" s="24">
        <v>283.5</v>
      </c>
      <c r="J24" s="24">
        <v>1377.8</v>
      </c>
      <c r="K24" s="24">
        <v>274</v>
      </c>
      <c r="L24" s="24">
        <f t="shared" si="1"/>
        <v>645.1</v>
      </c>
      <c r="M24" s="24">
        <v>900</v>
      </c>
      <c r="N24" s="24">
        <v>332.67</v>
      </c>
      <c r="O24" s="24">
        <f>154.25438+10+20+0.55</f>
        <v>184.80438000000001</v>
      </c>
      <c r="P24" s="55">
        <f t="shared" si="2"/>
        <v>55.551862205789526</v>
      </c>
      <c r="Q24" s="24">
        <f t="shared" si="3"/>
        <v>147.86562000000001</v>
      </c>
    </row>
    <row r="25" spans="1:17" ht="63.75">
      <c r="A25" s="11">
        <v>19</v>
      </c>
      <c r="B25" s="18" t="s">
        <v>32</v>
      </c>
      <c r="C25" s="12" t="s">
        <v>56</v>
      </c>
      <c r="D25" s="18" t="s">
        <v>38</v>
      </c>
      <c r="E25" s="19" t="e">
        <f>+#REF!/F25*100</f>
        <v>#REF!</v>
      </c>
      <c r="F25" s="20"/>
      <c r="G25" s="21" t="e">
        <f>+#REF!-F25</f>
        <v>#REF!</v>
      </c>
      <c r="H25" s="26" t="s">
        <v>51</v>
      </c>
      <c r="I25" s="24">
        <v>164.9</v>
      </c>
      <c r="J25" s="24">
        <v>532.9</v>
      </c>
      <c r="K25" s="24">
        <v>625</v>
      </c>
      <c r="L25" s="24">
        <f t="shared" si="1"/>
        <v>440.93333333333334</v>
      </c>
      <c r="M25" s="24">
        <v>1400</v>
      </c>
      <c r="N25" s="24">
        <v>1190</v>
      </c>
      <c r="O25" s="32">
        <v>487.27100000000002</v>
      </c>
      <c r="P25" s="55">
        <f t="shared" si="2"/>
        <v>40.947142857142858</v>
      </c>
      <c r="Q25" s="24">
        <f t="shared" si="3"/>
        <v>702.72900000000004</v>
      </c>
    </row>
    <row r="26" spans="1:17" ht="38.25">
      <c r="A26" s="8">
        <v>20</v>
      </c>
      <c r="B26" s="18" t="s">
        <v>32</v>
      </c>
      <c r="C26" s="17" t="s">
        <v>57</v>
      </c>
      <c r="D26" s="18" t="s">
        <v>38</v>
      </c>
      <c r="E26" s="19" t="e">
        <f>+#REF!/F26*100</f>
        <v>#REF!</v>
      </c>
      <c r="F26" s="20"/>
      <c r="G26" s="21" t="e">
        <f>+#REF!-F26</f>
        <v>#REF!</v>
      </c>
      <c r="H26" s="25" t="s">
        <v>27</v>
      </c>
      <c r="I26" s="24">
        <v>55</v>
      </c>
      <c r="J26" s="24">
        <v>43</v>
      </c>
      <c r="K26" s="24">
        <v>215.7</v>
      </c>
      <c r="L26" s="24">
        <f t="shared" si="1"/>
        <v>104.56666666666666</v>
      </c>
      <c r="M26" s="24">
        <f>241+176</f>
        <v>417</v>
      </c>
      <c r="N26" s="24">
        <f>241+176</f>
        <v>417</v>
      </c>
      <c r="O26" s="32">
        <f>279.6+24</f>
        <v>303.60000000000002</v>
      </c>
      <c r="P26" s="55">
        <f t="shared" si="2"/>
        <v>72.805755395683462</v>
      </c>
      <c r="Q26" s="24">
        <f t="shared" si="3"/>
        <v>113.39999999999998</v>
      </c>
    </row>
    <row r="27" spans="1:17" ht="63.75">
      <c r="A27" s="8">
        <v>21</v>
      </c>
      <c r="B27" s="18" t="s">
        <v>32</v>
      </c>
      <c r="C27" s="12" t="s">
        <v>11</v>
      </c>
      <c r="D27" s="18" t="s">
        <v>38</v>
      </c>
      <c r="E27" s="19"/>
      <c r="F27" s="20"/>
      <c r="G27" s="21"/>
      <c r="H27" s="25" t="s">
        <v>31</v>
      </c>
      <c r="I27" s="24">
        <v>0</v>
      </c>
      <c r="J27" s="24">
        <v>40.299999999999997</v>
      </c>
      <c r="K27" s="24">
        <v>5.2</v>
      </c>
      <c r="L27" s="24">
        <f t="shared" si="1"/>
        <v>15.166666666666666</v>
      </c>
      <c r="M27" s="24">
        <v>100</v>
      </c>
      <c r="N27" s="24">
        <v>100</v>
      </c>
      <c r="O27" s="24">
        <v>3</v>
      </c>
      <c r="P27" s="55">
        <f t="shared" si="2"/>
        <v>3</v>
      </c>
      <c r="Q27" s="24">
        <f t="shared" si="3"/>
        <v>97</v>
      </c>
    </row>
    <row r="28" spans="1:17" ht="51">
      <c r="A28" s="11">
        <v>22</v>
      </c>
      <c r="B28" s="18" t="s">
        <v>32</v>
      </c>
      <c r="C28" s="12" t="s">
        <v>58</v>
      </c>
      <c r="D28" s="18" t="s">
        <v>38</v>
      </c>
      <c r="E28" s="19" t="e">
        <f>+#REF!/F28*100</f>
        <v>#REF!</v>
      </c>
      <c r="F28" s="20"/>
      <c r="G28" s="21" t="e">
        <f>+#REF!-F28</f>
        <v>#REF!</v>
      </c>
      <c r="H28" s="25" t="s">
        <v>28</v>
      </c>
      <c r="I28" s="24">
        <v>239.6</v>
      </c>
      <c r="J28" s="24">
        <v>289</v>
      </c>
      <c r="K28" s="24">
        <v>320</v>
      </c>
      <c r="L28" s="24">
        <f t="shared" si="1"/>
        <v>282.86666666666667</v>
      </c>
      <c r="M28" s="24">
        <v>342</v>
      </c>
      <c r="N28" s="24">
        <v>342</v>
      </c>
      <c r="O28" s="24">
        <v>89.063999999999993</v>
      </c>
      <c r="P28" s="55">
        <f t="shared" si="2"/>
        <v>26.042105263157893</v>
      </c>
      <c r="Q28" s="24">
        <f t="shared" si="3"/>
        <v>252.93600000000001</v>
      </c>
    </row>
    <row r="29" spans="1:17" ht="51">
      <c r="A29" s="8">
        <v>23</v>
      </c>
      <c r="B29" s="18" t="s">
        <v>32</v>
      </c>
      <c r="C29" s="12" t="s">
        <v>59</v>
      </c>
      <c r="D29" s="18" t="s">
        <v>38</v>
      </c>
      <c r="E29" s="19" t="e">
        <f>+#REF!/F29*100</f>
        <v>#REF!</v>
      </c>
      <c r="F29" s="20"/>
      <c r="G29" s="21" t="e">
        <f>+#REF!-F29</f>
        <v>#REF!</v>
      </c>
      <c r="H29" s="25" t="s">
        <v>29</v>
      </c>
      <c r="I29" s="24">
        <v>450</v>
      </c>
      <c r="J29" s="24">
        <v>495.1</v>
      </c>
      <c r="K29" s="24">
        <v>964</v>
      </c>
      <c r="L29" s="24">
        <f t="shared" si="1"/>
        <v>636.36666666666667</v>
      </c>
      <c r="M29" s="24">
        <v>900</v>
      </c>
      <c r="N29" s="24">
        <v>900</v>
      </c>
      <c r="O29" s="32">
        <v>429.98</v>
      </c>
      <c r="P29" s="55">
        <f t="shared" si="2"/>
        <v>47.775555555555563</v>
      </c>
      <c r="Q29" s="24">
        <f t="shared" si="3"/>
        <v>470.02</v>
      </c>
    </row>
    <row r="30" spans="1:17" ht="51.75">
      <c r="A30" s="30">
        <v>24</v>
      </c>
      <c r="B30" s="18" t="s">
        <v>32</v>
      </c>
      <c r="C30" s="36" t="s">
        <v>48</v>
      </c>
      <c r="D30" s="18" t="s">
        <v>38</v>
      </c>
      <c r="E30" s="28"/>
      <c r="F30" s="28"/>
      <c r="G30" s="28"/>
      <c r="H30" s="26" t="s">
        <v>30</v>
      </c>
      <c r="I30" s="24">
        <v>60</v>
      </c>
      <c r="J30" s="24">
        <v>48.3</v>
      </c>
      <c r="K30" s="24">
        <v>47.5</v>
      </c>
      <c r="L30" s="24">
        <f t="shared" si="1"/>
        <v>51.933333333333337</v>
      </c>
      <c r="M30" s="24">
        <v>150</v>
      </c>
      <c r="N30" s="24">
        <v>150</v>
      </c>
      <c r="O30" s="32"/>
      <c r="P30" s="55">
        <f t="shared" si="2"/>
        <v>0</v>
      </c>
      <c r="Q30" s="24">
        <f t="shared" si="3"/>
        <v>150</v>
      </c>
    </row>
    <row r="31" spans="1:17" ht="63.75">
      <c r="A31" s="30">
        <v>25</v>
      </c>
      <c r="B31" s="18" t="s">
        <v>32</v>
      </c>
      <c r="C31" s="17" t="s">
        <v>71</v>
      </c>
      <c r="D31" s="18" t="s">
        <v>38</v>
      </c>
      <c r="E31" s="28"/>
      <c r="F31" s="28"/>
      <c r="G31" s="28"/>
      <c r="H31" s="26" t="s">
        <v>73</v>
      </c>
      <c r="I31" s="24"/>
      <c r="J31" s="24"/>
      <c r="K31" s="24"/>
      <c r="L31" s="24">
        <f t="shared" si="1"/>
        <v>0</v>
      </c>
      <c r="M31" s="24">
        <v>91</v>
      </c>
      <c r="N31" s="24">
        <v>91</v>
      </c>
      <c r="O31" s="32"/>
      <c r="P31" s="55">
        <f t="shared" si="2"/>
        <v>0</v>
      </c>
      <c r="Q31" s="24">
        <f t="shared" si="3"/>
        <v>91</v>
      </c>
    </row>
    <row r="32" spans="1:17" ht="45">
      <c r="A32" s="30">
        <v>26</v>
      </c>
      <c r="B32" s="18" t="s">
        <v>32</v>
      </c>
      <c r="C32" s="29" t="s">
        <v>72</v>
      </c>
      <c r="D32" s="18" t="s">
        <v>38</v>
      </c>
      <c r="E32" s="28"/>
      <c r="F32" s="28"/>
      <c r="G32" s="28"/>
      <c r="H32" s="30" t="s">
        <v>74</v>
      </c>
      <c r="I32" s="54"/>
      <c r="J32" s="54"/>
      <c r="K32" s="54"/>
      <c r="L32" s="24">
        <f t="shared" si="1"/>
        <v>0</v>
      </c>
      <c r="M32" s="54">
        <v>50</v>
      </c>
      <c r="N32" s="54">
        <v>50</v>
      </c>
      <c r="O32" s="32">
        <v>40</v>
      </c>
      <c r="P32" s="55">
        <f>+O32/N32*100</f>
        <v>80</v>
      </c>
      <c r="Q32" s="24">
        <f t="shared" si="3"/>
        <v>10</v>
      </c>
    </row>
    <row r="33" spans="2:17">
      <c r="B33" s="4">
        <v>1</v>
      </c>
      <c r="C33" s="4" t="s">
        <v>33</v>
      </c>
      <c r="I33" s="34"/>
      <c r="J33" s="34"/>
      <c r="K33" s="34"/>
      <c r="L33" s="34"/>
      <c r="M33" s="34">
        <f>+M7+M8</f>
        <v>700</v>
      </c>
      <c r="N33" s="34">
        <f>+N7+N8</f>
        <v>700</v>
      </c>
      <c r="O33" s="34">
        <f t="shared" ref="O33" si="4">+O7+O8</f>
        <v>484</v>
      </c>
      <c r="P33" s="34">
        <f>+O33/N33*100</f>
        <v>69.142857142857139</v>
      </c>
      <c r="Q33" s="34">
        <f>+Q7+Q8</f>
        <v>216</v>
      </c>
    </row>
    <row r="34" spans="2:17">
      <c r="B34" s="4">
        <v>2</v>
      </c>
      <c r="C34" s="4" t="s">
        <v>34</v>
      </c>
      <c r="I34" s="34"/>
      <c r="J34" s="34"/>
      <c r="K34" s="34"/>
      <c r="L34" s="34"/>
      <c r="M34" s="34">
        <f>+M9</f>
        <v>225</v>
      </c>
      <c r="N34" s="34">
        <f>+N9</f>
        <v>225</v>
      </c>
      <c r="O34" s="34">
        <f t="shared" ref="O34" si="5">+O9</f>
        <v>175</v>
      </c>
      <c r="P34" s="34">
        <f t="shared" ref="P34:P38" si="6">+O34/N34*100</f>
        <v>77.777777777777786</v>
      </c>
      <c r="Q34" s="34">
        <f>+Q9</f>
        <v>50</v>
      </c>
    </row>
    <row r="35" spans="2:17">
      <c r="B35" s="4">
        <v>3</v>
      </c>
      <c r="C35" s="4" t="s">
        <v>35</v>
      </c>
      <c r="I35" s="34"/>
      <c r="J35" s="34"/>
      <c r="K35" s="34"/>
      <c r="L35" s="34"/>
      <c r="M35" s="34">
        <f>+M10+M11+M12+M13+M14+M15+M16</f>
        <v>5721</v>
      </c>
      <c r="N35" s="34">
        <f>+N10+N11+N12+N13+N14+N15+N16</f>
        <v>5685.4</v>
      </c>
      <c r="O35" s="34">
        <f t="shared" ref="O35" si="7">+O10+O11+O12+O13+O14+O15+O16</f>
        <v>4121.549</v>
      </c>
      <c r="P35" s="34">
        <f t="shared" si="6"/>
        <v>72.493562458226336</v>
      </c>
      <c r="Q35" s="34">
        <f>+Q10+Q11+Q12+Q13+Q14+Q15+Q16</f>
        <v>1563.8509999999999</v>
      </c>
    </row>
    <row r="36" spans="2:17">
      <c r="B36" s="4">
        <v>4</v>
      </c>
      <c r="C36" s="4" t="s">
        <v>64</v>
      </c>
      <c r="I36" s="34"/>
      <c r="J36" s="34"/>
      <c r="K36" s="34"/>
      <c r="L36" s="34"/>
      <c r="M36" s="34">
        <f>+M17</f>
        <v>30</v>
      </c>
      <c r="N36" s="34">
        <f>+N17</f>
        <v>30</v>
      </c>
      <c r="O36" s="34">
        <f t="shared" ref="O36" si="8">+O17</f>
        <v>15</v>
      </c>
      <c r="P36" s="34">
        <f t="shared" si="6"/>
        <v>50</v>
      </c>
      <c r="Q36" s="34">
        <f>+Q17</f>
        <v>15</v>
      </c>
    </row>
    <row r="37" spans="2:17">
      <c r="B37" s="4">
        <v>5</v>
      </c>
      <c r="C37" s="4" t="s">
        <v>32</v>
      </c>
      <c r="I37" s="34"/>
      <c r="J37" s="34"/>
      <c r="K37" s="34"/>
      <c r="L37" s="34"/>
      <c r="M37" s="34">
        <f>+M30+M29+M28+M27+M26+M25+M24+M23+M22+M21+M20+M19+M18+M31+M32</f>
        <v>5134</v>
      </c>
      <c r="N37" s="34">
        <f>+N30+N29+N28+N27+N26+N25+N24+N23+N22+N21+N20+N19+N18+N31+N32</f>
        <v>4306.67</v>
      </c>
      <c r="O37" s="34">
        <f t="shared" ref="O37" si="9">+O30+O29+O28+O27+O26+O25+O24+O23+O22+O21+O20+O19+O18+O31+O32</f>
        <v>1759.7193799999998</v>
      </c>
      <c r="P37" s="34">
        <f t="shared" si="6"/>
        <v>40.8603254951041</v>
      </c>
      <c r="Q37" s="34">
        <f>+Q30+Q29+Q28+Q27+Q26+Q25+Q24+Q23+Q22+Q21+Q20+Q19+Q18</f>
        <v>2445.9506200000001</v>
      </c>
    </row>
    <row r="38" spans="2:17">
      <c r="C38" s="4" t="s">
        <v>65</v>
      </c>
      <c r="I38" s="34"/>
      <c r="J38" s="34"/>
      <c r="K38" s="34"/>
      <c r="L38" s="34"/>
      <c r="M38" s="34">
        <f>+M37+M36+M35+M34+M33</f>
        <v>11810</v>
      </c>
      <c r="N38" s="34">
        <f>+N37+N36+N35+N34+N33</f>
        <v>10947.07</v>
      </c>
      <c r="O38" s="34">
        <f>+O37+O36+O35+O34+O33</f>
        <v>6555.2683799999995</v>
      </c>
      <c r="P38" s="34">
        <f t="shared" si="6"/>
        <v>59.881487740555229</v>
      </c>
      <c r="Q38" s="34">
        <f>+Q37+Q36+Q35+Q34+Q33</f>
        <v>4290.8016200000002</v>
      </c>
    </row>
  </sheetData>
  <mergeCells count="1">
    <mergeCell ref="A2:Q2"/>
  </mergeCells>
  <printOptions horizontalCentered="1"/>
  <pageMargins left="0.9055118110236221" right="0" top="0" bottom="0" header="0.31496062992125984" footer="0.31496062992125984"/>
  <pageSetup paperSize="9"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W38"/>
  <sheetViews>
    <sheetView view="pageBreakPreview" zoomScale="85" zoomScaleNormal="100" zoomScaleSheetLayoutView="85" workbookViewId="0">
      <selection activeCell="M4" sqref="M4"/>
    </sheetView>
  </sheetViews>
  <sheetFormatPr defaultRowHeight="15"/>
  <cols>
    <col min="1" max="1" width="6.5703125" style="4" customWidth="1"/>
    <col min="2" max="2" width="10.85546875" style="4" customWidth="1"/>
    <col min="3" max="3" width="36.28515625" style="4" customWidth="1"/>
    <col min="4" max="4" width="16.28515625" style="4" customWidth="1"/>
    <col min="5" max="5" width="13.7109375" style="4" hidden="1" customWidth="1"/>
    <col min="6" max="7" width="13.28515625" style="4" hidden="1" customWidth="1"/>
    <col min="8" max="8" width="17.5703125" style="4" customWidth="1"/>
    <col min="9" max="10" width="11.28515625" style="4" customWidth="1"/>
    <col min="11" max="11" width="9.140625" style="27" customWidth="1"/>
    <col min="12" max="12" width="7.28515625" style="27" customWidth="1"/>
    <col min="13" max="49" width="9.140625" style="27"/>
    <col min="50" max="16384" width="9.140625" style="4"/>
  </cols>
  <sheetData>
    <row r="1" spans="1:13">
      <c r="A1" s="5"/>
      <c r="B1" s="5"/>
      <c r="C1" s="6"/>
      <c r="D1" s="6"/>
      <c r="E1" s="6"/>
      <c r="F1" s="6"/>
      <c r="G1" s="6"/>
      <c r="H1" s="6"/>
      <c r="I1" s="6"/>
      <c r="J1" s="6"/>
    </row>
    <row r="2" spans="1:13" ht="15" customHeight="1">
      <c r="A2" s="72" t="s">
        <v>82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15" customHeight="1">
      <c r="D3" s="14"/>
      <c r="K3" s="27" t="s">
        <v>66</v>
      </c>
    </row>
    <row r="4" spans="1:13" ht="44.25" customHeight="1">
      <c r="A4" s="15" t="s">
        <v>0</v>
      </c>
      <c r="B4" s="15" t="s">
        <v>37</v>
      </c>
      <c r="C4" s="15" t="s">
        <v>2</v>
      </c>
      <c r="D4" s="13" t="s">
        <v>8</v>
      </c>
      <c r="E4" s="3" t="s">
        <v>9</v>
      </c>
      <c r="F4" s="15" t="s">
        <v>6</v>
      </c>
      <c r="G4" s="15" t="s">
        <v>7</v>
      </c>
      <c r="H4" s="15" t="s">
        <v>12</v>
      </c>
      <c r="I4" s="15" t="s">
        <v>75</v>
      </c>
      <c r="J4" s="15" t="s">
        <v>78</v>
      </c>
      <c r="K4" s="32" t="s">
        <v>62</v>
      </c>
      <c r="L4" s="32" t="s">
        <v>63</v>
      </c>
      <c r="M4" s="32" t="s">
        <v>68</v>
      </c>
    </row>
    <row r="5" spans="1:13">
      <c r="A5" s="7">
        <v>1</v>
      </c>
      <c r="B5" s="7">
        <v>2</v>
      </c>
      <c r="C5" s="7">
        <v>3</v>
      </c>
      <c r="D5" s="7">
        <v>4</v>
      </c>
      <c r="E5" s="7">
        <v>4</v>
      </c>
      <c r="F5" s="7">
        <v>5</v>
      </c>
      <c r="G5" s="7">
        <v>6</v>
      </c>
      <c r="H5" s="7">
        <v>5</v>
      </c>
      <c r="I5" s="7">
        <v>6</v>
      </c>
      <c r="J5" s="7">
        <v>7</v>
      </c>
      <c r="K5" s="7">
        <v>8</v>
      </c>
      <c r="L5" s="7">
        <v>9</v>
      </c>
      <c r="M5" s="7">
        <v>10</v>
      </c>
    </row>
    <row r="6" spans="1:13">
      <c r="A6" s="8"/>
      <c r="B6" s="8"/>
      <c r="C6" s="9" t="s">
        <v>3</v>
      </c>
      <c r="D6" s="1"/>
      <c r="E6" s="2" t="e">
        <f>+#REF!/#REF!*100</f>
        <v>#REF!</v>
      </c>
      <c r="F6" s="10">
        <f>+SUM(F7:F29)</f>
        <v>0</v>
      </c>
      <c r="G6" s="10" t="e">
        <f>+SUM(G7:G29)</f>
        <v>#REF!</v>
      </c>
      <c r="H6" s="10"/>
      <c r="I6" s="23">
        <f>SUM(I7:I32)</f>
        <v>11810</v>
      </c>
      <c r="J6" s="23">
        <f>SUM(J7:J32)</f>
        <v>10947.07</v>
      </c>
      <c r="K6" s="38">
        <f>SUM(K7:K30)</f>
        <v>6515.2683800000013</v>
      </c>
      <c r="L6" s="37">
        <f>+K6/I6*100</f>
        <v>55.167386790855218</v>
      </c>
      <c r="M6" s="39">
        <f>+I6-K6</f>
        <v>5294.7316199999987</v>
      </c>
    </row>
    <row r="7" spans="1:13" ht="38.25">
      <c r="A7" s="8">
        <v>1</v>
      </c>
      <c r="B7" s="18" t="s">
        <v>33</v>
      </c>
      <c r="C7" s="12" t="s">
        <v>39</v>
      </c>
      <c r="D7" s="18" t="s">
        <v>38</v>
      </c>
      <c r="E7" s="19" t="e">
        <f>+#REF!/F7*100</f>
        <v>#REF!</v>
      </c>
      <c r="F7" s="21"/>
      <c r="G7" s="21" t="e">
        <f>+#REF!-F7</f>
        <v>#REF!</v>
      </c>
      <c r="H7" s="25" t="s">
        <v>13</v>
      </c>
      <c r="I7" s="24">
        <v>200</v>
      </c>
      <c r="J7" s="24">
        <v>200</v>
      </c>
      <c r="K7" s="32">
        <v>200</v>
      </c>
      <c r="L7" s="55">
        <f>+K7/J7*100</f>
        <v>100</v>
      </c>
      <c r="M7" s="24">
        <f>+J7-K7</f>
        <v>0</v>
      </c>
    </row>
    <row r="8" spans="1:13" ht="38.25">
      <c r="A8" s="11">
        <v>2</v>
      </c>
      <c r="B8" s="18" t="s">
        <v>33</v>
      </c>
      <c r="C8" s="12" t="s">
        <v>40</v>
      </c>
      <c r="D8" s="18" t="s">
        <v>38</v>
      </c>
      <c r="E8" s="19" t="e">
        <f>+#REF!/F8*100</f>
        <v>#REF!</v>
      </c>
      <c r="F8" s="21"/>
      <c r="G8" s="21" t="e">
        <f>+#REF!-F8</f>
        <v>#REF!</v>
      </c>
      <c r="H8" s="25" t="s">
        <v>14</v>
      </c>
      <c r="I8" s="24">
        <v>500</v>
      </c>
      <c r="J8" s="24">
        <v>500</v>
      </c>
      <c r="K8" s="24">
        <v>284</v>
      </c>
      <c r="L8" s="55">
        <f t="shared" ref="L8:L31" si="0">+K8/J8*100</f>
        <v>56.8</v>
      </c>
      <c r="M8" s="24">
        <f t="shared" ref="M8:M32" si="1">+J8-K8</f>
        <v>216</v>
      </c>
    </row>
    <row r="9" spans="1:13" ht="63.75">
      <c r="A9" s="8">
        <v>3</v>
      </c>
      <c r="B9" s="18" t="s">
        <v>34</v>
      </c>
      <c r="C9" s="12" t="s">
        <v>50</v>
      </c>
      <c r="D9" s="18" t="s">
        <v>38</v>
      </c>
      <c r="E9" s="19" t="e">
        <f>+#REF!/F9*100</f>
        <v>#REF!</v>
      </c>
      <c r="F9" s="20"/>
      <c r="G9" s="21" t="e">
        <f>+#REF!-F9</f>
        <v>#REF!</v>
      </c>
      <c r="H9" s="25" t="s">
        <v>15</v>
      </c>
      <c r="I9" s="24">
        <v>225</v>
      </c>
      <c r="J9" s="24">
        <v>225</v>
      </c>
      <c r="K9" s="32">
        <v>175</v>
      </c>
      <c r="L9" s="55">
        <f t="shared" si="0"/>
        <v>77.777777777777786</v>
      </c>
      <c r="M9" s="24">
        <f>+J9-K9</f>
        <v>50</v>
      </c>
    </row>
    <row r="10" spans="1:13" s="33" customFormat="1" ht="38.25">
      <c r="A10" s="40">
        <v>4</v>
      </c>
      <c r="B10" s="41" t="s">
        <v>35</v>
      </c>
      <c r="C10" s="42" t="s">
        <v>1</v>
      </c>
      <c r="D10" s="41" t="s">
        <v>38</v>
      </c>
      <c r="E10" s="43" t="e">
        <f>+#REF!/F10*100</f>
        <v>#REF!</v>
      </c>
      <c r="F10" s="44"/>
      <c r="G10" s="45" t="e">
        <f>+#REF!-F10</f>
        <v>#REF!</v>
      </c>
      <c r="H10" s="46" t="s">
        <v>16</v>
      </c>
      <c r="I10" s="47">
        <v>263</v>
      </c>
      <c r="J10" s="47">
        <v>518.4</v>
      </c>
      <c r="K10" s="48">
        <v>501.6</v>
      </c>
      <c r="L10" s="56">
        <f t="shared" si="0"/>
        <v>96.759259259259267</v>
      </c>
      <c r="M10" s="47">
        <f t="shared" si="1"/>
        <v>16.799999999999955</v>
      </c>
    </row>
    <row r="11" spans="1:13" s="33" customFormat="1" ht="38.25">
      <c r="A11" s="40">
        <v>5</v>
      </c>
      <c r="B11" s="41" t="s">
        <v>35</v>
      </c>
      <c r="C11" s="42" t="s">
        <v>41</v>
      </c>
      <c r="D11" s="41" t="s">
        <v>38</v>
      </c>
      <c r="E11" s="43" t="e">
        <f>+#REF!/F11*100</f>
        <v>#REF!</v>
      </c>
      <c r="F11" s="44"/>
      <c r="G11" s="45" t="e">
        <f>+#REF!-F11</f>
        <v>#REF!</v>
      </c>
      <c r="H11" s="46" t="s">
        <v>17</v>
      </c>
      <c r="I11" s="47">
        <v>80</v>
      </c>
      <c r="J11" s="47">
        <v>80</v>
      </c>
      <c r="K11" s="50">
        <v>5.04</v>
      </c>
      <c r="L11" s="56">
        <f t="shared" si="0"/>
        <v>6.3</v>
      </c>
      <c r="M11" s="47">
        <f t="shared" si="1"/>
        <v>74.959999999999994</v>
      </c>
    </row>
    <row r="12" spans="1:13" s="33" customFormat="1" ht="38.25">
      <c r="A12" s="40">
        <v>6</v>
      </c>
      <c r="B12" s="41" t="s">
        <v>35</v>
      </c>
      <c r="C12" s="42" t="s">
        <v>4</v>
      </c>
      <c r="D12" s="41" t="s">
        <v>38</v>
      </c>
      <c r="E12" s="43" t="e">
        <f>+#REF!/F12*100</f>
        <v>#REF!</v>
      </c>
      <c r="F12" s="44"/>
      <c r="G12" s="45" t="e">
        <f>+#REF!-F12</f>
        <v>#REF!</v>
      </c>
      <c r="H12" s="46" t="s">
        <v>18</v>
      </c>
      <c r="I12" s="47">
        <v>4667</v>
      </c>
      <c r="J12" s="47">
        <v>4316</v>
      </c>
      <c r="K12" s="48">
        <v>3171.6480000000001</v>
      </c>
      <c r="L12" s="56">
        <f t="shared" si="0"/>
        <v>73.485820203892487</v>
      </c>
      <c r="M12" s="47">
        <f t="shared" si="1"/>
        <v>1144.3519999999999</v>
      </c>
    </row>
    <row r="13" spans="1:13" s="33" customFormat="1" ht="38.25">
      <c r="A13" s="40">
        <v>7</v>
      </c>
      <c r="B13" s="41" t="s">
        <v>35</v>
      </c>
      <c r="C13" s="42" t="s">
        <v>42</v>
      </c>
      <c r="D13" s="41" t="s">
        <v>38</v>
      </c>
      <c r="E13" s="43" t="e">
        <f>+#REF!/F13*100</f>
        <v>#REF!</v>
      </c>
      <c r="F13" s="44"/>
      <c r="G13" s="45" t="e">
        <f>+#REF!-F13</f>
        <v>#REF!</v>
      </c>
      <c r="H13" s="46" t="s">
        <v>81</v>
      </c>
      <c r="I13" s="47">
        <v>120</v>
      </c>
      <c r="J13" s="47">
        <v>180</v>
      </c>
      <c r="K13" s="50">
        <v>179.261</v>
      </c>
      <c r="L13" s="56">
        <f t="shared" si="0"/>
        <v>99.589444444444439</v>
      </c>
      <c r="M13" s="47">
        <f t="shared" si="1"/>
        <v>0.73900000000000432</v>
      </c>
    </row>
    <row r="14" spans="1:13" s="33" customFormat="1" ht="38.25">
      <c r="A14" s="40">
        <v>8</v>
      </c>
      <c r="B14" s="41" t="s">
        <v>35</v>
      </c>
      <c r="C14" s="52" t="s">
        <v>67</v>
      </c>
      <c r="D14" s="41" t="s">
        <v>38</v>
      </c>
      <c r="E14" s="43" t="e">
        <f>+#REF!/F14*100</f>
        <v>#REF!</v>
      </c>
      <c r="F14" s="44"/>
      <c r="G14" s="45" t="e">
        <f>+#REF!-F14</f>
        <v>#REF!</v>
      </c>
      <c r="H14" s="46" t="s">
        <v>19</v>
      </c>
      <c r="I14" s="47">
        <v>100</v>
      </c>
      <c r="J14" s="47">
        <v>100</v>
      </c>
      <c r="K14" s="50">
        <v>68</v>
      </c>
      <c r="L14" s="56">
        <f t="shared" si="0"/>
        <v>68</v>
      </c>
      <c r="M14" s="47">
        <f t="shared" si="1"/>
        <v>32</v>
      </c>
    </row>
    <row r="15" spans="1:13" s="33" customFormat="1" ht="38.25">
      <c r="A15" s="40">
        <v>9</v>
      </c>
      <c r="B15" s="41" t="s">
        <v>35</v>
      </c>
      <c r="C15" s="42" t="s">
        <v>44</v>
      </c>
      <c r="D15" s="41" t="s">
        <v>38</v>
      </c>
      <c r="E15" s="43" t="e">
        <f>+#REF!/F15*100</f>
        <v>#REF!</v>
      </c>
      <c r="F15" s="44"/>
      <c r="G15" s="45" t="e">
        <f>+#REF!-F15</f>
        <v>#REF!</v>
      </c>
      <c r="H15" s="46" t="s">
        <v>45</v>
      </c>
      <c r="I15" s="47">
        <v>50</v>
      </c>
      <c r="J15" s="47">
        <v>50</v>
      </c>
      <c r="K15" s="50"/>
      <c r="L15" s="56">
        <f t="shared" si="0"/>
        <v>0</v>
      </c>
      <c r="M15" s="47">
        <f t="shared" si="1"/>
        <v>50</v>
      </c>
    </row>
    <row r="16" spans="1:13" s="33" customFormat="1" ht="51">
      <c r="A16" s="40">
        <v>10</v>
      </c>
      <c r="B16" s="41" t="s">
        <v>35</v>
      </c>
      <c r="C16" s="53" t="s">
        <v>5</v>
      </c>
      <c r="D16" s="41" t="s">
        <v>38</v>
      </c>
      <c r="E16" s="43" t="e">
        <f>+#REF!/F16*100</f>
        <v>#REF!</v>
      </c>
      <c r="F16" s="44"/>
      <c r="G16" s="45" t="e">
        <f>+#REF!-F16</f>
        <v>#REF!</v>
      </c>
      <c r="H16" s="46" t="s">
        <v>46</v>
      </c>
      <c r="I16" s="47">
        <v>441</v>
      </c>
      <c r="J16" s="47">
        <v>441</v>
      </c>
      <c r="K16" s="50">
        <v>196</v>
      </c>
      <c r="L16" s="56">
        <f t="shared" si="0"/>
        <v>44.444444444444443</v>
      </c>
      <c r="M16" s="47">
        <f t="shared" si="1"/>
        <v>245</v>
      </c>
    </row>
    <row r="17" spans="1:13" ht="51">
      <c r="A17" s="22">
        <v>11</v>
      </c>
      <c r="B17" s="18" t="s">
        <v>36</v>
      </c>
      <c r="C17" s="16" t="s">
        <v>47</v>
      </c>
      <c r="D17" s="18" t="s">
        <v>38</v>
      </c>
      <c r="E17" s="19" t="e">
        <f>+#REF!/F17*100</f>
        <v>#REF!</v>
      </c>
      <c r="F17" s="20"/>
      <c r="G17" s="21" t="e">
        <f>+#REF!-F17</f>
        <v>#REF!</v>
      </c>
      <c r="H17" s="25" t="s">
        <v>20</v>
      </c>
      <c r="I17" s="24">
        <v>30</v>
      </c>
      <c r="J17" s="24">
        <v>30</v>
      </c>
      <c r="K17" s="24">
        <v>15</v>
      </c>
      <c r="L17" s="55">
        <f t="shared" si="0"/>
        <v>50</v>
      </c>
      <c r="M17" s="24">
        <f t="shared" si="1"/>
        <v>15</v>
      </c>
    </row>
    <row r="18" spans="1:13" ht="51">
      <c r="A18" s="22">
        <v>12</v>
      </c>
      <c r="B18" s="18" t="s">
        <v>32</v>
      </c>
      <c r="C18" s="12" t="s">
        <v>49</v>
      </c>
      <c r="D18" s="18" t="s">
        <v>38</v>
      </c>
      <c r="E18" s="19" t="e">
        <f>+#REF!/F18*100</f>
        <v>#REF!</v>
      </c>
      <c r="F18" s="20"/>
      <c r="G18" s="21" t="e">
        <f>+#REF!-F18</f>
        <v>#REF!</v>
      </c>
      <c r="H18" s="25" t="s">
        <v>21</v>
      </c>
      <c r="I18" s="24">
        <v>65</v>
      </c>
      <c r="J18" s="24">
        <v>65</v>
      </c>
      <c r="K18" s="32">
        <v>43.6</v>
      </c>
      <c r="L18" s="55">
        <f t="shared" si="0"/>
        <v>67.07692307692308</v>
      </c>
      <c r="M18" s="24">
        <f t="shared" si="1"/>
        <v>21.4</v>
      </c>
    </row>
    <row r="19" spans="1:13" ht="51">
      <c r="A19" s="8">
        <v>13</v>
      </c>
      <c r="B19" s="18" t="s">
        <v>32</v>
      </c>
      <c r="C19" s="12" t="s">
        <v>52</v>
      </c>
      <c r="D19" s="18" t="s">
        <v>38</v>
      </c>
      <c r="E19" s="19" t="e">
        <f>+#REF!/F19*100</f>
        <v>#REF!</v>
      </c>
      <c r="F19" s="20"/>
      <c r="G19" s="21" t="e">
        <f>+#REF!-F19</f>
        <v>#REF!</v>
      </c>
      <c r="H19" s="25" t="s">
        <v>22</v>
      </c>
      <c r="I19" s="24">
        <v>64</v>
      </c>
      <c r="J19" s="24">
        <v>64</v>
      </c>
      <c r="K19" s="32">
        <v>3.6</v>
      </c>
      <c r="L19" s="55">
        <f t="shared" si="0"/>
        <v>5.625</v>
      </c>
      <c r="M19" s="24">
        <f t="shared" si="1"/>
        <v>60.4</v>
      </c>
    </row>
    <row r="20" spans="1:13" ht="51">
      <c r="A20" s="8">
        <v>14</v>
      </c>
      <c r="B20" s="18" t="s">
        <v>32</v>
      </c>
      <c r="C20" s="12" t="s">
        <v>60</v>
      </c>
      <c r="D20" s="18" t="s">
        <v>38</v>
      </c>
      <c r="E20" s="19"/>
      <c r="F20" s="20"/>
      <c r="G20" s="21"/>
      <c r="H20" s="25" t="s">
        <v>61</v>
      </c>
      <c r="I20" s="24">
        <f>200-100</f>
        <v>100</v>
      </c>
      <c r="J20" s="24">
        <v>100</v>
      </c>
      <c r="K20" s="32"/>
      <c r="L20" s="55">
        <f t="shared" si="0"/>
        <v>0</v>
      </c>
      <c r="M20" s="24">
        <f t="shared" si="1"/>
        <v>100</v>
      </c>
    </row>
    <row r="21" spans="1:13" s="27" customFormat="1" ht="51">
      <c r="A21" s="22">
        <v>15</v>
      </c>
      <c r="B21" s="18" t="s">
        <v>32</v>
      </c>
      <c r="C21" s="12" t="s">
        <v>53</v>
      </c>
      <c r="D21" s="18" t="s">
        <v>38</v>
      </c>
      <c r="E21" s="19" t="e">
        <f>+#REF!/F21*100</f>
        <v>#REF!</v>
      </c>
      <c r="F21" s="20"/>
      <c r="G21" s="21" t="e">
        <f>+#REF!-F21</f>
        <v>#REF!</v>
      </c>
      <c r="H21" s="25" t="s">
        <v>23</v>
      </c>
      <c r="I21" s="24">
        <v>200</v>
      </c>
      <c r="J21" s="24">
        <f>200-50</f>
        <v>150</v>
      </c>
      <c r="K21" s="32">
        <v>13</v>
      </c>
      <c r="L21" s="55">
        <f t="shared" si="0"/>
        <v>8.6666666666666679</v>
      </c>
      <c r="M21" s="24">
        <f t="shared" si="1"/>
        <v>137</v>
      </c>
    </row>
    <row r="22" spans="1:13" ht="51">
      <c r="A22" s="11">
        <v>16</v>
      </c>
      <c r="B22" s="18" t="s">
        <v>32</v>
      </c>
      <c r="C22" s="12" t="s">
        <v>54</v>
      </c>
      <c r="D22" s="18" t="s">
        <v>38</v>
      </c>
      <c r="E22" s="19" t="e">
        <f>+#REF!/F22*100</f>
        <v>#REF!</v>
      </c>
      <c r="F22" s="20"/>
      <c r="G22" s="21" t="e">
        <f>+#REF!-F22</f>
        <v>#REF!</v>
      </c>
      <c r="H22" s="25" t="s">
        <v>24</v>
      </c>
      <c r="I22" s="24">
        <v>255</v>
      </c>
      <c r="J22" s="24">
        <v>255</v>
      </c>
      <c r="K22" s="32">
        <f>31.8+130</f>
        <v>161.80000000000001</v>
      </c>
      <c r="L22" s="55">
        <f t="shared" si="0"/>
        <v>63.450980392156865</v>
      </c>
      <c r="M22" s="24">
        <f t="shared" si="1"/>
        <v>93.199999999999989</v>
      </c>
    </row>
    <row r="23" spans="1:13" ht="51">
      <c r="A23" s="11">
        <v>17</v>
      </c>
      <c r="B23" s="18" t="s">
        <v>32</v>
      </c>
      <c r="C23" s="12" t="s">
        <v>10</v>
      </c>
      <c r="D23" s="18" t="s">
        <v>38</v>
      </c>
      <c r="E23" s="19" t="e">
        <f>+#REF!/F23*100</f>
        <v>#REF!</v>
      </c>
      <c r="F23" s="20"/>
      <c r="G23" s="21" t="e">
        <f>+#REF!-F23</f>
        <v>#REF!</v>
      </c>
      <c r="H23" s="25" t="s">
        <v>25</v>
      </c>
      <c r="I23" s="24">
        <v>100</v>
      </c>
      <c r="J23" s="24">
        <v>100</v>
      </c>
      <c r="K23" s="32"/>
      <c r="L23" s="55">
        <f t="shared" si="0"/>
        <v>0</v>
      </c>
      <c r="M23" s="24">
        <f t="shared" si="1"/>
        <v>100</v>
      </c>
    </row>
    <row r="24" spans="1:13" ht="38.25">
      <c r="A24" s="8">
        <v>18</v>
      </c>
      <c r="B24" s="18" t="s">
        <v>32</v>
      </c>
      <c r="C24" s="12" t="s">
        <v>55</v>
      </c>
      <c r="D24" s="18" t="s">
        <v>38</v>
      </c>
      <c r="E24" s="19" t="e">
        <f>+#REF!/F24*100</f>
        <v>#REF!</v>
      </c>
      <c r="F24" s="20"/>
      <c r="G24" s="21" t="e">
        <f>+#REF!-F24</f>
        <v>#REF!</v>
      </c>
      <c r="H24" s="25" t="s">
        <v>26</v>
      </c>
      <c r="I24" s="24">
        <v>900</v>
      </c>
      <c r="J24" s="24">
        <v>332.67</v>
      </c>
      <c r="K24" s="24">
        <f>154.25438+10+20+0.55</f>
        <v>184.80438000000001</v>
      </c>
      <c r="L24" s="55">
        <f t="shared" si="0"/>
        <v>55.551862205789526</v>
      </c>
      <c r="M24" s="24">
        <f t="shared" si="1"/>
        <v>147.86562000000001</v>
      </c>
    </row>
    <row r="25" spans="1:13" ht="63.75">
      <c r="A25" s="11">
        <v>19</v>
      </c>
      <c r="B25" s="18" t="s">
        <v>32</v>
      </c>
      <c r="C25" s="12" t="s">
        <v>56</v>
      </c>
      <c r="D25" s="18" t="s">
        <v>38</v>
      </c>
      <c r="E25" s="19" t="e">
        <f>+#REF!/F25*100</f>
        <v>#REF!</v>
      </c>
      <c r="F25" s="20"/>
      <c r="G25" s="21" t="e">
        <f>+#REF!-F25</f>
        <v>#REF!</v>
      </c>
      <c r="H25" s="26" t="s">
        <v>51</v>
      </c>
      <c r="I25" s="24">
        <v>1400</v>
      </c>
      <c r="J25" s="24">
        <v>1190</v>
      </c>
      <c r="K25" s="32">
        <v>487.27100000000002</v>
      </c>
      <c r="L25" s="55">
        <f t="shared" si="0"/>
        <v>40.947142857142858</v>
      </c>
      <c r="M25" s="24">
        <f t="shared" si="1"/>
        <v>702.72900000000004</v>
      </c>
    </row>
    <row r="26" spans="1:13" ht="38.25">
      <c r="A26" s="8">
        <v>20</v>
      </c>
      <c r="B26" s="18" t="s">
        <v>32</v>
      </c>
      <c r="C26" s="17" t="s">
        <v>57</v>
      </c>
      <c r="D26" s="18" t="s">
        <v>38</v>
      </c>
      <c r="E26" s="19" t="e">
        <f>+#REF!/F26*100</f>
        <v>#REF!</v>
      </c>
      <c r="F26" s="20"/>
      <c r="G26" s="21" t="e">
        <f>+#REF!-F26</f>
        <v>#REF!</v>
      </c>
      <c r="H26" s="25" t="s">
        <v>27</v>
      </c>
      <c r="I26" s="24">
        <f>241+176</f>
        <v>417</v>
      </c>
      <c r="J26" s="24">
        <f>241+176</f>
        <v>417</v>
      </c>
      <c r="K26" s="32">
        <f>279.6+24</f>
        <v>303.60000000000002</v>
      </c>
      <c r="L26" s="55">
        <f t="shared" si="0"/>
        <v>72.805755395683462</v>
      </c>
      <c r="M26" s="24">
        <f t="shared" si="1"/>
        <v>113.39999999999998</v>
      </c>
    </row>
    <row r="27" spans="1:13" ht="63.75">
      <c r="A27" s="8">
        <v>21</v>
      </c>
      <c r="B27" s="18" t="s">
        <v>32</v>
      </c>
      <c r="C27" s="12" t="s">
        <v>11</v>
      </c>
      <c r="D27" s="18" t="s">
        <v>38</v>
      </c>
      <c r="E27" s="19"/>
      <c r="F27" s="20"/>
      <c r="G27" s="21"/>
      <c r="H27" s="25" t="s">
        <v>31</v>
      </c>
      <c r="I27" s="24">
        <v>100</v>
      </c>
      <c r="J27" s="24">
        <v>100</v>
      </c>
      <c r="K27" s="24">
        <v>3</v>
      </c>
      <c r="L27" s="55">
        <f t="shared" si="0"/>
        <v>3</v>
      </c>
      <c r="M27" s="24">
        <f t="shared" si="1"/>
        <v>97</v>
      </c>
    </row>
    <row r="28" spans="1:13" ht="51">
      <c r="A28" s="11">
        <v>22</v>
      </c>
      <c r="B28" s="18" t="s">
        <v>32</v>
      </c>
      <c r="C28" s="12" t="s">
        <v>58</v>
      </c>
      <c r="D28" s="18" t="s">
        <v>38</v>
      </c>
      <c r="E28" s="19" t="e">
        <f>+#REF!/F28*100</f>
        <v>#REF!</v>
      </c>
      <c r="F28" s="20"/>
      <c r="G28" s="21" t="e">
        <f>+#REF!-F28</f>
        <v>#REF!</v>
      </c>
      <c r="H28" s="25" t="s">
        <v>28</v>
      </c>
      <c r="I28" s="24">
        <v>342</v>
      </c>
      <c r="J28" s="24">
        <v>342</v>
      </c>
      <c r="K28" s="24">
        <v>89.063999999999993</v>
      </c>
      <c r="L28" s="55">
        <f t="shared" si="0"/>
        <v>26.042105263157893</v>
      </c>
      <c r="M28" s="24">
        <f t="shared" si="1"/>
        <v>252.93600000000001</v>
      </c>
    </row>
    <row r="29" spans="1:13" ht="51">
      <c r="A29" s="8">
        <v>23</v>
      </c>
      <c r="B29" s="18" t="s">
        <v>32</v>
      </c>
      <c r="C29" s="12" t="s">
        <v>59</v>
      </c>
      <c r="D29" s="18" t="s">
        <v>38</v>
      </c>
      <c r="E29" s="19" t="e">
        <f>+#REF!/F29*100</f>
        <v>#REF!</v>
      </c>
      <c r="F29" s="20"/>
      <c r="G29" s="21" t="e">
        <f>+#REF!-F29</f>
        <v>#REF!</v>
      </c>
      <c r="H29" s="25" t="s">
        <v>29</v>
      </c>
      <c r="I29" s="24">
        <v>900</v>
      </c>
      <c r="J29" s="24">
        <v>900</v>
      </c>
      <c r="K29" s="32">
        <v>429.98</v>
      </c>
      <c r="L29" s="55">
        <f t="shared" si="0"/>
        <v>47.775555555555563</v>
      </c>
      <c r="M29" s="24">
        <f t="shared" si="1"/>
        <v>470.02</v>
      </c>
    </row>
    <row r="30" spans="1:13" ht="51.75">
      <c r="A30" s="30">
        <v>24</v>
      </c>
      <c r="B30" s="18" t="s">
        <v>32</v>
      </c>
      <c r="C30" s="36" t="s">
        <v>48</v>
      </c>
      <c r="D30" s="18" t="s">
        <v>38</v>
      </c>
      <c r="E30" s="28"/>
      <c r="F30" s="28"/>
      <c r="G30" s="28"/>
      <c r="H30" s="26" t="s">
        <v>30</v>
      </c>
      <c r="I30" s="24">
        <v>150</v>
      </c>
      <c r="J30" s="24">
        <v>150</v>
      </c>
      <c r="K30" s="32"/>
      <c r="L30" s="55">
        <f t="shared" si="0"/>
        <v>0</v>
      </c>
      <c r="M30" s="24">
        <f t="shared" si="1"/>
        <v>150</v>
      </c>
    </row>
    <row r="31" spans="1:13" ht="63.75">
      <c r="A31" s="30">
        <v>25</v>
      </c>
      <c r="B31" s="18" t="s">
        <v>32</v>
      </c>
      <c r="C31" s="17" t="s">
        <v>71</v>
      </c>
      <c r="D31" s="18" t="s">
        <v>38</v>
      </c>
      <c r="E31" s="28"/>
      <c r="F31" s="28"/>
      <c r="G31" s="28"/>
      <c r="H31" s="26" t="s">
        <v>73</v>
      </c>
      <c r="I31" s="24">
        <v>91</v>
      </c>
      <c r="J31" s="24">
        <v>91</v>
      </c>
      <c r="K31" s="32"/>
      <c r="L31" s="55">
        <f t="shared" si="0"/>
        <v>0</v>
      </c>
      <c r="M31" s="24">
        <f t="shared" si="1"/>
        <v>91</v>
      </c>
    </row>
    <row r="32" spans="1:13" ht="45">
      <c r="A32" s="30">
        <v>26</v>
      </c>
      <c r="B32" s="18" t="s">
        <v>32</v>
      </c>
      <c r="C32" s="29" t="s">
        <v>72</v>
      </c>
      <c r="D32" s="18" t="s">
        <v>38</v>
      </c>
      <c r="E32" s="28"/>
      <c r="F32" s="28"/>
      <c r="G32" s="28"/>
      <c r="H32" s="30" t="s">
        <v>74</v>
      </c>
      <c r="I32" s="54">
        <v>50</v>
      </c>
      <c r="J32" s="54">
        <v>50</v>
      </c>
      <c r="K32" s="32">
        <v>40</v>
      </c>
      <c r="L32" s="55">
        <f>+K32/J32*100</f>
        <v>80</v>
      </c>
      <c r="M32" s="24">
        <f t="shared" si="1"/>
        <v>10</v>
      </c>
    </row>
    <row r="33" spans="2:13">
      <c r="B33" s="4">
        <v>1</v>
      </c>
      <c r="C33" s="4" t="s">
        <v>33</v>
      </c>
      <c r="I33" s="34">
        <f>+I7+I8</f>
        <v>700</v>
      </c>
      <c r="J33" s="34">
        <f>+J7+J8</f>
        <v>700</v>
      </c>
      <c r="K33" s="34">
        <f t="shared" ref="K33" si="2">+K7+K8</f>
        <v>484</v>
      </c>
      <c r="L33" s="34">
        <f>+K33/J33*100</f>
        <v>69.142857142857139</v>
      </c>
      <c r="M33" s="34">
        <f>+M7+M8</f>
        <v>216</v>
      </c>
    </row>
    <row r="34" spans="2:13">
      <c r="B34" s="4">
        <v>2</v>
      </c>
      <c r="C34" s="4" t="s">
        <v>34</v>
      </c>
      <c r="I34" s="34">
        <f>+I9</f>
        <v>225</v>
      </c>
      <c r="J34" s="34">
        <f>+J9</f>
        <v>225</v>
      </c>
      <c r="K34" s="34">
        <f t="shared" ref="K34" si="3">+K9</f>
        <v>175</v>
      </c>
      <c r="L34" s="34">
        <f t="shared" ref="L34:L38" si="4">+K34/J34*100</f>
        <v>77.777777777777786</v>
      </c>
      <c r="M34" s="34">
        <f>+M9</f>
        <v>50</v>
      </c>
    </row>
    <row r="35" spans="2:13">
      <c r="B35" s="4">
        <v>3</v>
      </c>
      <c r="C35" s="4" t="s">
        <v>35</v>
      </c>
      <c r="I35" s="34">
        <f>+I10+I11+I12+I13+I14+I15+I16</f>
        <v>5721</v>
      </c>
      <c r="J35" s="34">
        <f>+J10+J11+J12+J13+J14+J15+J16</f>
        <v>5685.4</v>
      </c>
      <c r="K35" s="34">
        <f t="shared" ref="K35" si="5">+K10+K11+K12+K13+K14+K15+K16</f>
        <v>4121.549</v>
      </c>
      <c r="L35" s="34">
        <f t="shared" si="4"/>
        <v>72.493562458226336</v>
      </c>
      <c r="M35" s="34">
        <f>+M10+M11+M12+M13+M14+M15+M16</f>
        <v>1563.8509999999999</v>
      </c>
    </row>
    <row r="36" spans="2:13">
      <c r="B36" s="4">
        <v>4</v>
      </c>
      <c r="C36" s="4" t="s">
        <v>64</v>
      </c>
      <c r="I36" s="34">
        <f>+I17</f>
        <v>30</v>
      </c>
      <c r="J36" s="34">
        <f>+J17</f>
        <v>30</v>
      </c>
      <c r="K36" s="34">
        <f t="shared" ref="K36" si="6">+K17</f>
        <v>15</v>
      </c>
      <c r="L36" s="34">
        <f t="shared" si="4"/>
        <v>50</v>
      </c>
      <c r="M36" s="34">
        <f>+M17</f>
        <v>15</v>
      </c>
    </row>
    <row r="37" spans="2:13">
      <c r="B37" s="4">
        <v>5</v>
      </c>
      <c r="C37" s="4" t="s">
        <v>32</v>
      </c>
      <c r="I37" s="34">
        <f>+I30+I29+I28+I27+I26+I25+I24+I23+I22+I21+I20+I19+I18+I31+I32</f>
        <v>5134</v>
      </c>
      <c r="J37" s="34">
        <f>+J30+J29+J28+J27+J26+J25+J24+J23+J22+J21+J20+J19+J18+J31+J32</f>
        <v>4306.67</v>
      </c>
      <c r="K37" s="34">
        <f t="shared" ref="K37" si="7">+K30+K29+K28+K27+K26+K25+K24+K23+K22+K21+K20+K19+K18+K31+K32</f>
        <v>1759.7193799999998</v>
      </c>
      <c r="L37" s="34">
        <f t="shared" si="4"/>
        <v>40.8603254951041</v>
      </c>
      <c r="M37" s="34">
        <f>+M30+M29+M28+M27+M26+M25+M24+M23+M22+M21+M20+M19+M18</f>
        <v>2445.9506200000001</v>
      </c>
    </row>
    <row r="38" spans="2:13">
      <c r="C38" s="4" t="s">
        <v>65</v>
      </c>
      <c r="I38" s="34">
        <f>+I37+I36+I35+I34+I33</f>
        <v>11810</v>
      </c>
      <c r="J38" s="34">
        <f>+J37+J36+J35+J34+J33</f>
        <v>10947.07</v>
      </c>
      <c r="K38" s="34">
        <f>+K37+K36+K35+K34+K33</f>
        <v>6555.2683799999995</v>
      </c>
      <c r="L38" s="34">
        <f t="shared" si="4"/>
        <v>59.881487740555229</v>
      </c>
      <c r="M38" s="34">
        <f>+M37+M36+M35+M34+M33</f>
        <v>4290.8016200000002</v>
      </c>
    </row>
  </sheetData>
  <mergeCells count="1">
    <mergeCell ref="A2:M2"/>
  </mergeCells>
  <printOptions horizontalCentered="1"/>
  <pageMargins left="0.9055118110236221" right="0" top="0" bottom="0" header="0.31496062992125984" footer="0.31496062992125984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W38"/>
  <sheetViews>
    <sheetView view="pageBreakPreview" zoomScale="85" zoomScaleNormal="100" zoomScaleSheetLayoutView="85" workbookViewId="0">
      <selection activeCell="A2" sqref="A2:M2"/>
    </sheetView>
  </sheetViews>
  <sheetFormatPr defaultRowHeight="15"/>
  <cols>
    <col min="1" max="1" width="6.5703125" style="4" customWidth="1"/>
    <col min="2" max="2" width="10.85546875" style="4" customWidth="1"/>
    <col min="3" max="3" width="36.28515625" style="4" customWidth="1"/>
    <col min="4" max="4" width="16.28515625" style="4" customWidth="1"/>
    <col min="5" max="5" width="13.7109375" style="4" hidden="1" customWidth="1"/>
    <col min="6" max="7" width="13.28515625" style="4" hidden="1" customWidth="1"/>
    <col min="8" max="8" width="17.5703125" style="4" customWidth="1"/>
    <col min="9" max="10" width="11.28515625" style="4" customWidth="1"/>
    <col min="11" max="11" width="9.140625" style="27" customWidth="1"/>
    <col min="12" max="12" width="7.28515625" style="27" customWidth="1"/>
    <col min="13" max="49" width="9.140625" style="27"/>
    <col min="50" max="16384" width="9.140625" style="4"/>
  </cols>
  <sheetData>
    <row r="1" spans="1:13">
      <c r="A1" s="5"/>
      <c r="B1" s="5"/>
      <c r="C1" s="6"/>
      <c r="D1" s="6"/>
      <c r="E1" s="6"/>
      <c r="F1" s="6"/>
      <c r="G1" s="6"/>
      <c r="H1" s="6"/>
      <c r="I1" s="6"/>
      <c r="J1" s="6"/>
    </row>
    <row r="2" spans="1:13" ht="15" customHeight="1">
      <c r="A2" s="72" t="s">
        <v>80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15" customHeight="1">
      <c r="D3" s="14"/>
      <c r="K3" s="27" t="s">
        <v>66</v>
      </c>
    </row>
    <row r="4" spans="1:13" ht="44.25" customHeight="1">
      <c r="A4" s="15" t="s">
        <v>0</v>
      </c>
      <c r="B4" s="15" t="s">
        <v>37</v>
      </c>
      <c r="C4" s="15" t="s">
        <v>2</v>
      </c>
      <c r="D4" s="13" t="s">
        <v>8</v>
      </c>
      <c r="E4" s="3" t="s">
        <v>9</v>
      </c>
      <c r="F4" s="15" t="s">
        <v>6</v>
      </c>
      <c r="G4" s="15" t="s">
        <v>7</v>
      </c>
      <c r="H4" s="15" t="s">
        <v>12</v>
      </c>
      <c r="I4" s="15" t="s">
        <v>75</v>
      </c>
      <c r="J4" s="15" t="s">
        <v>78</v>
      </c>
      <c r="K4" s="32" t="s">
        <v>62</v>
      </c>
      <c r="L4" s="32" t="s">
        <v>63</v>
      </c>
      <c r="M4" s="32" t="s">
        <v>68</v>
      </c>
    </row>
    <row r="5" spans="1:13">
      <c r="A5" s="7">
        <v>1</v>
      </c>
      <c r="B5" s="7">
        <v>2</v>
      </c>
      <c r="C5" s="7">
        <v>3</v>
      </c>
      <c r="D5" s="7">
        <v>4</v>
      </c>
      <c r="E5" s="7">
        <v>4</v>
      </c>
      <c r="F5" s="7">
        <v>5</v>
      </c>
      <c r="G5" s="7">
        <v>6</v>
      </c>
      <c r="H5" s="7">
        <v>5</v>
      </c>
      <c r="I5" s="7">
        <v>6</v>
      </c>
      <c r="J5" s="7">
        <v>7</v>
      </c>
      <c r="K5" s="7">
        <v>8</v>
      </c>
      <c r="L5" s="7">
        <v>9</v>
      </c>
      <c r="M5" s="7">
        <v>10</v>
      </c>
    </row>
    <row r="6" spans="1:13">
      <c r="A6" s="8"/>
      <c r="B6" s="8"/>
      <c r="C6" s="9" t="s">
        <v>3</v>
      </c>
      <c r="D6" s="1"/>
      <c r="E6" s="2" t="e">
        <f>+#REF!/#REF!*100</f>
        <v>#REF!</v>
      </c>
      <c r="F6" s="10">
        <f>+SUM(F7:F29)</f>
        <v>0</v>
      </c>
      <c r="G6" s="10" t="e">
        <f>+SUM(G7:G29)</f>
        <v>#REF!</v>
      </c>
      <c r="H6" s="10"/>
      <c r="I6" s="23">
        <f>SUM(I7:I32)</f>
        <v>11810</v>
      </c>
      <c r="J6" s="23">
        <f>SUM(J7:J32)</f>
        <v>11404.07</v>
      </c>
      <c r="K6" s="38">
        <f>SUM(K7:K30)</f>
        <v>5509.5183800000004</v>
      </c>
      <c r="L6" s="37">
        <f>+K6/I6*100</f>
        <v>46.65129872988993</v>
      </c>
      <c r="M6" s="39">
        <f>+I6-K6</f>
        <v>6300.4816199999996</v>
      </c>
    </row>
    <row r="7" spans="1:13" ht="38.25">
      <c r="A7" s="8">
        <v>1</v>
      </c>
      <c r="B7" s="18" t="s">
        <v>33</v>
      </c>
      <c r="C7" s="12" t="s">
        <v>39</v>
      </c>
      <c r="D7" s="18" t="s">
        <v>38</v>
      </c>
      <c r="E7" s="19" t="e">
        <f>+#REF!/F7*100</f>
        <v>#REF!</v>
      </c>
      <c r="F7" s="21"/>
      <c r="G7" s="21" t="e">
        <f>+#REF!-F7</f>
        <v>#REF!</v>
      </c>
      <c r="H7" s="25" t="s">
        <v>13</v>
      </c>
      <c r="I7" s="24">
        <v>200</v>
      </c>
      <c r="J7" s="24">
        <v>200</v>
      </c>
      <c r="K7" s="32"/>
      <c r="L7" s="55">
        <f>+K7/J7*100</f>
        <v>0</v>
      </c>
      <c r="M7" s="24">
        <f>+J7-K7</f>
        <v>200</v>
      </c>
    </row>
    <row r="8" spans="1:13" ht="38.25">
      <c r="A8" s="11">
        <v>2</v>
      </c>
      <c r="B8" s="18" t="s">
        <v>33</v>
      </c>
      <c r="C8" s="12" t="s">
        <v>40</v>
      </c>
      <c r="D8" s="18" t="s">
        <v>38</v>
      </c>
      <c r="E8" s="19" t="e">
        <f>+#REF!/F8*100</f>
        <v>#REF!</v>
      </c>
      <c r="F8" s="21"/>
      <c r="G8" s="21" t="e">
        <f>+#REF!-F8</f>
        <v>#REF!</v>
      </c>
      <c r="H8" s="25" t="s">
        <v>14</v>
      </c>
      <c r="I8" s="24">
        <v>500</v>
      </c>
      <c r="J8" s="24">
        <v>500</v>
      </c>
      <c r="K8" s="24">
        <v>241</v>
      </c>
      <c r="L8" s="55">
        <f t="shared" ref="L8:L31" si="0">+K8/J8*100</f>
        <v>48.199999999999996</v>
      </c>
      <c r="M8" s="24">
        <f t="shared" ref="M8:M32" si="1">+J8-K8</f>
        <v>259</v>
      </c>
    </row>
    <row r="9" spans="1:13" ht="63.75">
      <c r="A9" s="8">
        <v>3</v>
      </c>
      <c r="B9" s="18" t="s">
        <v>34</v>
      </c>
      <c r="C9" s="12" t="s">
        <v>50</v>
      </c>
      <c r="D9" s="18" t="s">
        <v>38</v>
      </c>
      <c r="E9" s="19" t="e">
        <f>+#REF!/F9*100</f>
        <v>#REF!</v>
      </c>
      <c r="F9" s="20"/>
      <c r="G9" s="21" t="e">
        <f>+#REF!-F9</f>
        <v>#REF!</v>
      </c>
      <c r="H9" s="25" t="s">
        <v>15</v>
      </c>
      <c r="I9" s="24">
        <v>225</v>
      </c>
      <c r="J9" s="24">
        <v>225</v>
      </c>
      <c r="K9" s="32">
        <v>50</v>
      </c>
      <c r="L9" s="55">
        <f t="shared" si="0"/>
        <v>22.222222222222221</v>
      </c>
      <c r="M9" s="24">
        <f t="shared" si="1"/>
        <v>175</v>
      </c>
    </row>
    <row r="10" spans="1:13" s="33" customFormat="1" ht="38.25">
      <c r="A10" s="40">
        <v>4</v>
      </c>
      <c r="B10" s="41" t="s">
        <v>35</v>
      </c>
      <c r="C10" s="42" t="s">
        <v>1</v>
      </c>
      <c r="D10" s="41" t="s">
        <v>38</v>
      </c>
      <c r="E10" s="43" t="e">
        <f>+#REF!/F10*100</f>
        <v>#REF!</v>
      </c>
      <c r="F10" s="44"/>
      <c r="G10" s="45" t="e">
        <f>+#REF!-F10</f>
        <v>#REF!</v>
      </c>
      <c r="H10" s="46" t="s">
        <v>16</v>
      </c>
      <c r="I10" s="47">
        <v>263</v>
      </c>
      <c r="J10" s="47">
        <v>518.4</v>
      </c>
      <c r="K10" s="48">
        <f>263+110+145.4</f>
        <v>518.4</v>
      </c>
      <c r="L10" s="56">
        <f t="shared" si="0"/>
        <v>100</v>
      </c>
      <c r="M10" s="47">
        <f t="shared" si="1"/>
        <v>0</v>
      </c>
    </row>
    <row r="11" spans="1:13" s="33" customFormat="1" ht="38.25">
      <c r="A11" s="40">
        <v>5</v>
      </c>
      <c r="B11" s="41" t="s">
        <v>35</v>
      </c>
      <c r="C11" s="42" t="s">
        <v>41</v>
      </c>
      <c r="D11" s="41" t="s">
        <v>38</v>
      </c>
      <c r="E11" s="43" t="e">
        <f>+#REF!/F11*100</f>
        <v>#REF!</v>
      </c>
      <c r="F11" s="44"/>
      <c r="G11" s="45" t="e">
        <f>+#REF!-F11</f>
        <v>#REF!</v>
      </c>
      <c r="H11" s="46" t="s">
        <v>17</v>
      </c>
      <c r="I11" s="47">
        <v>80</v>
      </c>
      <c r="J11" s="47">
        <v>80</v>
      </c>
      <c r="K11" s="50">
        <v>5.04</v>
      </c>
      <c r="L11" s="56">
        <f t="shared" si="0"/>
        <v>6.3</v>
      </c>
      <c r="M11" s="47">
        <f t="shared" si="1"/>
        <v>74.959999999999994</v>
      </c>
    </row>
    <row r="12" spans="1:13" s="33" customFormat="1" ht="38.25">
      <c r="A12" s="40">
        <v>6</v>
      </c>
      <c r="B12" s="41" t="s">
        <v>35</v>
      </c>
      <c r="C12" s="42" t="s">
        <v>4</v>
      </c>
      <c r="D12" s="41" t="s">
        <v>38</v>
      </c>
      <c r="E12" s="43" t="e">
        <f>+#REF!/F12*100</f>
        <v>#REF!</v>
      </c>
      <c r="F12" s="44"/>
      <c r="G12" s="45" t="e">
        <f>+#REF!-F12</f>
        <v>#REF!</v>
      </c>
      <c r="H12" s="46" t="s">
        <v>18</v>
      </c>
      <c r="I12" s="47">
        <v>4667</v>
      </c>
      <c r="J12" s="47">
        <v>4757</v>
      </c>
      <c r="K12" s="48">
        <v>3171.6480000000001</v>
      </c>
      <c r="L12" s="56">
        <f t="shared" si="0"/>
        <v>66.673281479924327</v>
      </c>
      <c r="M12" s="47">
        <f t="shared" si="1"/>
        <v>1585.3519999999999</v>
      </c>
    </row>
    <row r="13" spans="1:13" s="33" customFormat="1" ht="38.25">
      <c r="A13" s="40">
        <v>7</v>
      </c>
      <c r="B13" s="41" t="s">
        <v>35</v>
      </c>
      <c r="C13" s="42" t="s">
        <v>42</v>
      </c>
      <c r="D13" s="41" t="s">
        <v>38</v>
      </c>
      <c r="E13" s="43" t="e">
        <f>+#REF!/F13*100</f>
        <v>#REF!</v>
      </c>
      <c r="F13" s="44"/>
      <c r="G13" s="45" t="e">
        <f>+#REF!-F13</f>
        <v>#REF!</v>
      </c>
      <c r="H13" s="46" t="s">
        <v>81</v>
      </c>
      <c r="I13" s="47">
        <v>120</v>
      </c>
      <c r="J13" s="47">
        <v>136</v>
      </c>
      <c r="K13" s="50">
        <v>114.461</v>
      </c>
      <c r="L13" s="56">
        <f t="shared" si="0"/>
        <v>84.162499999999994</v>
      </c>
      <c r="M13" s="47">
        <f t="shared" si="1"/>
        <v>21.539000000000001</v>
      </c>
    </row>
    <row r="14" spans="1:13" s="33" customFormat="1" ht="38.25">
      <c r="A14" s="40">
        <v>8</v>
      </c>
      <c r="B14" s="41" t="s">
        <v>35</v>
      </c>
      <c r="C14" s="52" t="s">
        <v>67</v>
      </c>
      <c r="D14" s="41" t="s">
        <v>38</v>
      </c>
      <c r="E14" s="43" t="e">
        <f>+#REF!/F14*100</f>
        <v>#REF!</v>
      </c>
      <c r="F14" s="44"/>
      <c r="G14" s="45" t="e">
        <f>+#REF!-F14</f>
        <v>#REF!</v>
      </c>
      <c r="H14" s="46" t="s">
        <v>19</v>
      </c>
      <c r="I14" s="47">
        <v>100</v>
      </c>
      <c r="J14" s="47">
        <v>100</v>
      </c>
      <c r="K14" s="50">
        <v>68</v>
      </c>
      <c r="L14" s="56">
        <f t="shared" si="0"/>
        <v>68</v>
      </c>
      <c r="M14" s="47">
        <f t="shared" si="1"/>
        <v>32</v>
      </c>
    </row>
    <row r="15" spans="1:13" s="33" customFormat="1" ht="38.25">
      <c r="A15" s="40">
        <v>9</v>
      </c>
      <c r="B15" s="41" t="s">
        <v>35</v>
      </c>
      <c r="C15" s="42" t="s">
        <v>44</v>
      </c>
      <c r="D15" s="41" t="s">
        <v>38</v>
      </c>
      <c r="E15" s="43" t="e">
        <f>+#REF!/F15*100</f>
        <v>#REF!</v>
      </c>
      <c r="F15" s="44"/>
      <c r="G15" s="45" t="e">
        <f>+#REF!-F15</f>
        <v>#REF!</v>
      </c>
      <c r="H15" s="46" t="s">
        <v>45</v>
      </c>
      <c r="I15" s="47">
        <v>50</v>
      </c>
      <c r="J15" s="47">
        <v>50</v>
      </c>
      <c r="K15" s="50"/>
      <c r="L15" s="56">
        <f t="shared" si="0"/>
        <v>0</v>
      </c>
      <c r="M15" s="47">
        <f t="shared" si="1"/>
        <v>50</v>
      </c>
    </row>
    <row r="16" spans="1:13" s="33" customFormat="1" ht="51">
      <c r="A16" s="40">
        <v>10</v>
      </c>
      <c r="B16" s="41" t="s">
        <v>35</v>
      </c>
      <c r="C16" s="53" t="s">
        <v>5</v>
      </c>
      <c r="D16" s="41" t="s">
        <v>38</v>
      </c>
      <c r="E16" s="43" t="e">
        <f>+#REF!/F16*100</f>
        <v>#REF!</v>
      </c>
      <c r="F16" s="44"/>
      <c r="G16" s="45" t="e">
        <f>+#REF!-F16</f>
        <v>#REF!</v>
      </c>
      <c r="H16" s="46" t="s">
        <v>46</v>
      </c>
      <c r="I16" s="47">
        <v>441</v>
      </c>
      <c r="J16" s="47">
        <v>441</v>
      </c>
      <c r="K16" s="50">
        <v>196</v>
      </c>
      <c r="L16" s="56">
        <f t="shared" si="0"/>
        <v>44.444444444444443</v>
      </c>
      <c r="M16" s="47">
        <f t="shared" si="1"/>
        <v>245</v>
      </c>
    </row>
    <row r="17" spans="1:15" ht="51">
      <c r="A17" s="22">
        <v>11</v>
      </c>
      <c r="B17" s="18" t="s">
        <v>36</v>
      </c>
      <c r="C17" s="16" t="s">
        <v>47</v>
      </c>
      <c r="D17" s="18" t="s">
        <v>38</v>
      </c>
      <c r="E17" s="19" t="e">
        <f>+#REF!/F17*100</f>
        <v>#REF!</v>
      </c>
      <c r="F17" s="20"/>
      <c r="G17" s="21" t="e">
        <f>+#REF!-F17</f>
        <v>#REF!</v>
      </c>
      <c r="H17" s="25" t="s">
        <v>20</v>
      </c>
      <c r="I17" s="24">
        <v>30</v>
      </c>
      <c r="J17" s="24">
        <v>30</v>
      </c>
      <c r="K17" s="24">
        <v>15</v>
      </c>
      <c r="L17" s="55">
        <f t="shared" si="0"/>
        <v>50</v>
      </c>
      <c r="M17" s="24">
        <f t="shared" si="1"/>
        <v>15</v>
      </c>
    </row>
    <row r="18" spans="1:15" ht="51">
      <c r="A18" s="22">
        <v>12</v>
      </c>
      <c r="B18" s="18" t="s">
        <v>32</v>
      </c>
      <c r="C18" s="12" t="s">
        <v>49</v>
      </c>
      <c r="D18" s="18" t="s">
        <v>38</v>
      </c>
      <c r="E18" s="19" t="e">
        <f>+#REF!/F18*100</f>
        <v>#REF!</v>
      </c>
      <c r="F18" s="20"/>
      <c r="G18" s="21" t="e">
        <f>+#REF!-F18</f>
        <v>#REF!</v>
      </c>
      <c r="H18" s="25" t="s">
        <v>21</v>
      </c>
      <c r="I18" s="24">
        <v>65</v>
      </c>
      <c r="J18" s="24">
        <v>65</v>
      </c>
      <c r="K18" s="32">
        <v>43.6</v>
      </c>
      <c r="L18" s="55">
        <f t="shared" si="0"/>
        <v>67.07692307692308</v>
      </c>
      <c r="M18" s="24">
        <f t="shared" si="1"/>
        <v>21.4</v>
      </c>
    </row>
    <row r="19" spans="1:15" ht="51">
      <c r="A19" s="8">
        <v>13</v>
      </c>
      <c r="B19" s="18" t="s">
        <v>32</v>
      </c>
      <c r="C19" s="12" t="s">
        <v>52</v>
      </c>
      <c r="D19" s="18" t="s">
        <v>38</v>
      </c>
      <c r="E19" s="19" t="e">
        <f>+#REF!/F19*100</f>
        <v>#REF!</v>
      </c>
      <c r="F19" s="20"/>
      <c r="G19" s="21" t="e">
        <f>+#REF!-F19</f>
        <v>#REF!</v>
      </c>
      <c r="H19" s="25" t="s">
        <v>22</v>
      </c>
      <c r="I19" s="24">
        <v>64</v>
      </c>
      <c r="J19" s="24">
        <v>64</v>
      </c>
      <c r="K19" s="32"/>
      <c r="L19" s="55">
        <f t="shared" si="0"/>
        <v>0</v>
      </c>
      <c r="M19" s="24">
        <f t="shared" si="1"/>
        <v>64</v>
      </c>
    </row>
    <row r="20" spans="1:15" ht="51">
      <c r="A20" s="8">
        <v>14</v>
      </c>
      <c r="B20" s="18" t="s">
        <v>32</v>
      </c>
      <c r="C20" s="12" t="s">
        <v>60</v>
      </c>
      <c r="D20" s="18" t="s">
        <v>38</v>
      </c>
      <c r="E20" s="19"/>
      <c r="F20" s="20"/>
      <c r="G20" s="21"/>
      <c r="H20" s="25" t="s">
        <v>61</v>
      </c>
      <c r="I20" s="24">
        <f>200-100</f>
        <v>100</v>
      </c>
      <c r="J20" s="24">
        <v>100</v>
      </c>
      <c r="K20" s="32"/>
      <c r="L20" s="55">
        <f t="shared" si="0"/>
        <v>0</v>
      </c>
      <c r="M20" s="24">
        <f t="shared" si="1"/>
        <v>100</v>
      </c>
      <c r="N20" s="27" t="s">
        <v>69</v>
      </c>
    </row>
    <row r="21" spans="1:15" s="27" customFormat="1" ht="51">
      <c r="A21" s="22">
        <v>15</v>
      </c>
      <c r="B21" s="18" t="s">
        <v>32</v>
      </c>
      <c r="C21" s="12" t="s">
        <v>53</v>
      </c>
      <c r="D21" s="18" t="s">
        <v>38</v>
      </c>
      <c r="E21" s="19" t="e">
        <f>+#REF!/F21*100</f>
        <v>#REF!</v>
      </c>
      <c r="F21" s="20"/>
      <c r="G21" s="21" t="e">
        <f>+#REF!-F21</f>
        <v>#REF!</v>
      </c>
      <c r="H21" s="25" t="s">
        <v>23</v>
      </c>
      <c r="I21" s="24">
        <v>200</v>
      </c>
      <c r="J21" s="24">
        <v>200</v>
      </c>
      <c r="K21" s="32">
        <v>13</v>
      </c>
      <c r="L21" s="55">
        <f t="shared" si="0"/>
        <v>6.5</v>
      </c>
      <c r="M21" s="24">
        <f t="shared" si="1"/>
        <v>187</v>
      </c>
      <c r="O21" s="27">
        <f>44.526+55.474</f>
        <v>100</v>
      </c>
    </row>
    <row r="22" spans="1:15" ht="51">
      <c r="A22" s="11">
        <v>16</v>
      </c>
      <c r="B22" s="18" t="s">
        <v>32</v>
      </c>
      <c r="C22" s="12" t="s">
        <v>54</v>
      </c>
      <c r="D22" s="18" t="s">
        <v>38</v>
      </c>
      <c r="E22" s="19" t="e">
        <f>+#REF!/F22*100</f>
        <v>#REF!</v>
      </c>
      <c r="F22" s="20"/>
      <c r="G22" s="21" t="e">
        <f>+#REF!-F22</f>
        <v>#REF!</v>
      </c>
      <c r="H22" s="25" t="s">
        <v>24</v>
      </c>
      <c r="I22" s="24">
        <v>255</v>
      </c>
      <c r="J22" s="24">
        <v>255</v>
      </c>
      <c r="K22" s="32">
        <f>31.8+56</f>
        <v>87.8</v>
      </c>
      <c r="L22" s="55">
        <f t="shared" si="0"/>
        <v>34.431372549019606</v>
      </c>
      <c r="M22" s="24">
        <f t="shared" si="1"/>
        <v>167.2</v>
      </c>
    </row>
    <row r="23" spans="1:15" ht="51">
      <c r="A23" s="11">
        <v>17</v>
      </c>
      <c r="B23" s="18" t="s">
        <v>32</v>
      </c>
      <c r="C23" s="12" t="s">
        <v>10</v>
      </c>
      <c r="D23" s="18" t="s">
        <v>38</v>
      </c>
      <c r="E23" s="19" t="e">
        <f>+#REF!/F23*100</f>
        <v>#REF!</v>
      </c>
      <c r="F23" s="20"/>
      <c r="G23" s="21" t="e">
        <f>+#REF!-F23</f>
        <v>#REF!</v>
      </c>
      <c r="H23" s="25" t="s">
        <v>25</v>
      </c>
      <c r="I23" s="24">
        <v>100</v>
      </c>
      <c r="J23" s="24">
        <v>100</v>
      </c>
      <c r="K23" s="32"/>
      <c r="L23" s="55">
        <f t="shared" si="0"/>
        <v>0</v>
      </c>
      <c r="M23" s="24">
        <f t="shared" si="1"/>
        <v>100</v>
      </c>
    </row>
    <row r="24" spans="1:15" ht="38.25">
      <c r="A24" s="8">
        <v>18</v>
      </c>
      <c r="B24" s="18" t="s">
        <v>32</v>
      </c>
      <c r="C24" s="12" t="s">
        <v>55</v>
      </c>
      <c r="D24" s="18" t="s">
        <v>38</v>
      </c>
      <c r="E24" s="19" t="e">
        <f>+#REF!/F24*100</f>
        <v>#REF!</v>
      </c>
      <c r="F24" s="20"/>
      <c r="G24" s="21" t="e">
        <f>+#REF!-F24</f>
        <v>#REF!</v>
      </c>
      <c r="H24" s="25" t="s">
        <v>26</v>
      </c>
      <c r="I24" s="24">
        <v>900</v>
      </c>
      <c r="J24" s="24">
        <v>332.67</v>
      </c>
      <c r="K24" s="24">
        <v>154.25438</v>
      </c>
      <c r="L24" s="55">
        <f t="shared" si="0"/>
        <v>46.368587489103312</v>
      </c>
      <c r="M24" s="24">
        <f t="shared" si="1"/>
        <v>178.41562000000002</v>
      </c>
    </row>
    <row r="25" spans="1:15" ht="63.75">
      <c r="A25" s="11">
        <v>19</v>
      </c>
      <c r="B25" s="18" t="s">
        <v>32</v>
      </c>
      <c r="C25" s="12" t="s">
        <v>56</v>
      </c>
      <c r="D25" s="18" t="s">
        <v>38</v>
      </c>
      <c r="E25" s="19" t="e">
        <f>+#REF!/F25*100</f>
        <v>#REF!</v>
      </c>
      <c r="F25" s="20"/>
      <c r="G25" s="21" t="e">
        <f>+#REF!-F25</f>
        <v>#REF!</v>
      </c>
      <c r="H25" s="26" t="s">
        <v>51</v>
      </c>
      <c r="I25" s="24">
        <v>1400</v>
      </c>
      <c r="J25" s="24">
        <v>1200</v>
      </c>
      <c r="K25" s="32">
        <v>420.27100000000002</v>
      </c>
      <c r="L25" s="55">
        <f t="shared" si="0"/>
        <v>35.022583333333337</v>
      </c>
      <c r="M25" s="24">
        <f t="shared" si="1"/>
        <v>779.72900000000004</v>
      </c>
    </row>
    <row r="26" spans="1:15" ht="38.25">
      <c r="A26" s="8">
        <v>20</v>
      </c>
      <c r="B26" s="18" t="s">
        <v>32</v>
      </c>
      <c r="C26" s="17" t="s">
        <v>57</v>
      </c>
      <c r="D26" s="18" t="s">
        <v>38</v>
      </c>
      <c r="E26" s="19" t="e">
        <f>+#REF!/F26*100</f>
        <v>#REF!</v>
      </c>
      <c r="F26" s="20"/>
      <c r="G26" s="21" t="e">
        <f>+#REF!-F26</f>
        <v>#REF!</v>
      </c>
      <c r="H26" s="25" t="s">
        <v>27</v>
      </c>
      <c r="I26" s="24">
        <f>241+176</f>
        <v>417</v>
      </c>
      <c r="J26" s="24">
        <f>241+176</f>
        <v>417</v>
      </c>
      <c r="K26" s="32">
        <f>176+10+23</f>
        <v>209</v>
      </c>
      <c r="L26" s="55">
        <f t="shared" si="0"/>
        <v>50.119904076738607</v>
      </c>
      <c r="M26" s="24">
        <f t="shared" si="1"/>
        <v>208</v>
      </c>
    </row>
    <row r="27" spans="1:15" ht="63.75">
      <c r="A27" s="8">
        <v>21</v>
      </c>
      <c r="B27" s="18" t="s">
        <v>32</v>
      </c>
      <c r="C27" s="12" t="s">
        <v>11</v>
      </c>
      <c r="D27" s="18" t="s">
        <v>38</v>
      </c>
      <c r="E27" s="19"/>
      <c r="F27" s="20"/>
      <c r="G27" s="21"/>
      <c r="H27" s="25" t="s">
        <v>31</v>
      </c>
      <c r="I27" s="24">
        <v>100</v>
      </c>
      <c r="J27" s="24">
        <v>100</v>
      </c>
      <c r="K27" s="24">
        <v>3</v>
      </c>
      <c r="L27" s="55">
        <f t="shared" si="0"/>
        <v>3</v>
      </c>
      <c r="M27" s="24">
        <f t="shared" si="1"/>
        <v>97</v>
      </c>
    </row>
    <row r="28" spans="1:15" ht="51">
      <c r="A28" s="11">
        <v>22</v>
      </c>
      <c r="B28" s="18" t="s">
        <v>32</v>
      </c>
      <c r="C28" s="12" t="s">
        <v>58</v>
      </c>
      <c r="D28" s="18" t="s">
        <v>38</v>
      </c>
      <c r="E28" s="19" t="e">
        <f>+#REF!/F28*100</f>
        <v>#REF!</v>
      </c>
      <c r="F28" s="20"/>
      <c r="G28" s="21" t="e">
        <f>+#REF!-F28</f>
        <v>#REF!</v>
      </c>
      <c r="H28" s="25" t="s">
        <v>28</v>
      </c>
      <c r="I28" s="24">
        <v>342</v>
      </c>
      <c r="J28" s="24">
        <v>342</v>
      </c>
      <c r="K28" s="24">
        <v>89.063999999999993</v>
      </c>
      <c r="L28" s="55">
        <f t="shared" si="0"/>
        <v>26.042105263157893</v>
      </c>
      <c r="M28" s="24">
        <f t="shared" si="1"/>
        <v>252.93600000000001</v>
      </c>
    </row>
    <row r="29" spans="1:15" ht="51">
      <c r="A29" s="8">
        <v>23</v>
      </c>
      <c r="B29" s="18" t="s">
        <v>32</v>
      </c>
      <c r="C29" s="12" t="s">
        <v>59</v>
      </c>
      <c r="D29" s="18" t="s">
        <v>38</v>
      </c>
      <c r="E29" s="19" t="e">
        <f>+#REF!/F29*100</f>
        <v>#REF!</v>
      </c>
      <c r="F29" s="20"/>
      <c r="G29" s="21" t="e">
        <f>+#REF!-F29</f>
        <v>#REF!</v>
      </c>
      <c r="H29" s="25" t="s">
        <v>29</v>
      </c>
      <c r="I29" s="24">
        <v>900</v>
      </c>
      <c r="J29" s="24">
        <v>900</v>
      </c>
      <c r="K29" s="32">
        <v>109.98</v>
      </c>
      <c r="L29" s="55">
        <f t="shared" si="0"/>
        <v>12.22</v>
      </c>
      <c r="M29" s="24">
        <f t="shared" si="1"/>
        <v>790.02</v>
      </c>
    </row>
    <row r="30" spans="1:15" ht="51.75">
      <c r="A30" s="30">
        <v>24</v>
      </c>
      <c r="B30" s="18" t="s">
        <v>32</v>
      </c>
      <c r="C30" s="36" t="s">
        <v>48</v>
      </c>
      <c r="D30" s="18" t="s">
        <v>38</v>
      </c>
      <c r="E30" s="28"/>
      <c r="F30" s="28"/>
      <c r="G30" s="28"/>
      <c r="H30" s="26" t="s">
        <v>30</v>
      </c>
      <c r="I30" s="24">
        <v>150</v>
      </c>
      <c r="J30" s="24">
        <v>150</v>
      </c>
      <c r="K30" s="32"/>
      <c r="L30" s="55">
        <f t="shared" si="0"/>
        <v>0</v>
      </c>
      <c r="M30" s="24">
        <f t="shared" si="1"/>
        <v>150</v>
      </c>
    </row>
    <row r="31" spans="1:15" ht="63.75">
      <c r="A31" s="30">
        <v>25</v>
      </c>
      <c r="B31" s="18" t="s">
        <v>32</v>
      </c>
      <c r="C31" s="17" t="s">
        <v>71</v>
      </c>
      <c r="D31" s="18" t="s">
        <v>38</v>
      </c>
      <c r="E31" s="28"/>
      <c r="F31" s="28"/>
      <c r="G31" s="28"/>
      <c r="H31" s="26" t="s">
        <v>73</v>
      </c>
      <c r="I31" s="24">
        <v>91</v>
      </c>
      <c r="J31" s="24">
        <v>91</v>
      </c>
      <c r="K31" s="32"/>
      <c r="L31" s="55">
        <f t="shared" si="0"/>
        <v>0</v>
      </c>
      <c r="M31" s="24">
        <f t="shared" si="1"/>
        <v>91</v>
      </c>
    </row>
    <row r="32" spans="1:15" ht="45">
      <c r="A32" s="30">
        <v>26</v>
      </c>
      <c r="B32" s="18" t="s">
        <v>32</v>
      </c>
      <c r="C32" s="29" t="s">
        <v>72</v>
      </c>
      <c r="D32" s="18" t="s">
        <v>38</v>
      </c>
      <c r="E32" s="28"/>
      <c r="F32" s="28"/>
      <c r="G32" s="28"/>
      <c r="H32" s="30" t="s">
        <v>74</v>
      </c>
      <c r="I32" s="54">
        <v>50</v>
      </c>
      <c r="J32" s="54">
        <v>50</v>
      </c>
      <c r="K32" s="31"/>
      <c r="L32" s="55">
        <f>+K32/J32*100</f>
        <v>0</v>
      </c>
      <c r="M32" s="24">
        <f t="shared" si="1"/>
        <v>50</v>
      </c>
    </row>
    <row r="33" spans="2:13">
      <c r="B33" s="4">
        <v>1</v>
      </c>
      <c r="C33" s="4" t="s">
        <v>33</v>
      </c>
      <c r="I33" s="34">
        <f>+I7+I8</f>
        <v>700</v>
      </c>
      <c r="J33" s="34">
        <f>+J7+J8</f>
        <v>700</v>
      </c>
      <c r="K33" s="34">
        <f t="shared" ref="K33" si="2">+K7+K8</f>
        <v>241</v>
      </c>
      <c r="L33" s="34">
        <f>+K33/J33*100</f>
        <v>34.428571428571431</v>
      </c>
      <c r="M33" s="34">
        <f>+M7+M8</f>
        <v>459</v>
      </c>
    </row>
    <row r="34" spans="2:13">
      <c r="B34" s="4">
        <v>2</v>
      </c>
      <c r="C34" s="4" t="s">
        <v>34</v>
      </c>
      <c r="I34" s="34">
        <f>+I9</f>
        <v>225</v>
      </c>
      <c r="J34" s="34">
        <f>+J9</f>
        <v>225</v>
      </c>
      <c r="K34" s="34">
        <f t="shared" ref="K34" si="3">+K9</f>
        <v>50</v>
      </c>
      <c r="L34" s="34">
        <f t="shared" ref="L34:L38" si="4">+K34/J34*100</f>
        <v>22.222222222222221</v>
      </c>
      <c r="M34" s="34">
        <f>+M9</f>
        <v>175</v>
      </c>
    </row>
    <row r="35" spans="2:13">
      <c r="B35" s="4">
        <v>3</v>
      </c>
      <c r="C35" s="4" t="s">
        <v>35</v>
      </c>
      <c r="I35" s="34">
        <f>+I10+I11+I12+I13+I14+I15+I16</f>
        <v>5721</v>
      </c>
      <c r="J35" s="34">
        <f>+J10+J11+J12+J13+J14+J15+J16</f>
        <v>6082.4</v>
      </c>
      <c r="K35" s="34">
        <f t="shared" ref="K35" si="5">+K10+K11+K12+K13+K14+K15+K16</f>
        <v>4073.549</v>
      </c>
      <c r="L35" s="34">
        <f t="shared" si="4"/>
        <v>66.972724582401682</v>
      </c>
      <c r="M35" s="34">
        <f>+M10+M11+M12+M13+M14+M15+M16</f>
        <v>2008.8509999999999</v>
      </c>
    </row>
    <row r="36" spans="2:13">
      <c r="B36" s="4">
        <v>4</v>
      </c>
      <c r="C36" s="4" t="s">
        <v>64</v>
      </c>
      <c r="I36" s="34">
        <f>+I17</f>
        <v>30</v>
      </c>
      <c r="J36" s="34">
        <f>+J17</f>
        <v>30</v>
      </c>
      <c r="K36" s="34">
        <f t="shared" ref="K36" si="6">+K17</f>
        <v>15</v>
      </c>
      <c r="L36" s="34">
        <f t="shared" si="4"/>
        <v>50</v>
      </c>
      <c r="M36" s="34">
        <f>+M17</f>
        <v>15</v>
      </c>
    </row>
    <row r="37" spans="2:13">
      <c r="B37" s="4">
        <v>5</v>
      </c>
      <c r="C37" s="4" t="s">
        <v>32</v>
      </c>
      <c r="I37" s="34">
        <f>+I30+I29+I28+I27+I26+I25+I24+I23+I22+I21+I20+I19+I18+I31+I32</f>
        <v>5134</v>
      </c>
      <c r="J37" s="34">
        <f>+J30+J29+J28+J27+J26+J25+J24+J23+J22+J21+J20+J19+J18+J31+J32</f>
        <v>4366.67</v>
      </c>
      <c r="K37" s="34">
        <f t="shared" ref="K37" si="7">+K30+K29+K28+K27+K26+K25+K24+K23+K22+K21+K20+K19+K18+K31+K32</f>
        <v>1129.96938</v>
      </c>
      <c r="L37" s="34">
        <f t="shared" si="4"/>
        <v>25.877141620502581</v>
      </c>
      <c r="M37" s="34">
        <f>+M30+M29+M28+M27+M26+M25+M24+M23+M22+M21+M20+M19+M18</f>
        <v>3095.7006200000001</v>
      </c>
    </row>
    <row r="38" spans="2:13">
      <c r="C38" s="4" t="s">
        <v>65</v>
      </c>
      <c r="I38" s="34">
        <f>+I37+I36+I35+I34+I33</f>
        <v>11810</v>
      </c>
      <c r="J38" s="34">
        <f>+J37+J36+J35+J34+J33</f>
        <v>11404.07</v>
      </c>
      <c r="K38" s="34">
        <f>+K37+K36+K35+K34+K33</f>
        <v>5509.5183799999995</v>
      </c>
      <c r="L38" s="34">
        <f t="shared" si="4"/>
        <v>48.311860414746661</v>
      </c>
      <c r="M38" s="34">
        <f>+M37+M36+M35+M34+M33</f>
        <v>5753.5516200000002</v>
      </c>
    </row>
  </sheetData>
  <mergeCells count="1">
    <mergeCell ref="A2:M2"/>
  </mergeCells>
  <printOptions horizontalCentered="1"/>
  <pageMargins left="0.9055118110236221" right="0" top="0" bottom="0" header="0.31496062992125984" footer="0.31496062992125984"/>
  <pageSetup paperSize="9" scale="5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W38"/>
  <sheetViews>
    <sheetView view="pageBreakPreview" zoomScale="85" zoomScaleNormal="100" zoomScaleSheetLayoutView="85" workbookViewId="0">
      <selection activeCell="K10" sqref="K10:K16"/>
    </sheetView>
  </sheetViews>
  <sheetFormatPr defaultRowHeight="15"/>
  <cols>
    <col min="1" max="1" width="6.5703125" style="4" customWidth="1"/>
    <col min="2" max="2" width="10.85546875" style="4" customWidth="1"/>
    <col min="3" max="3" width="36.28515625" style="4" customWidth="1"/>
    <col min="4" max="4" width="16.28515625" style="4" customWidth="1"/>
    <col min="5" max="5" width="13.7109375" style="4" hidden="1" customWidth="1"/>
    <col min="6" max="7" width="13.28515625" style="4" hidden="1" customWidth="1"/>
    <col min="8" max="8" width="17.5703125" style="4" customWidth="1"/>
    <col min="9" max="10" width="11.28515625" style="4" customWidth="1"/>
    <col min="11" max="11" width="9.140625" style="27" customWidth="1"/>
    <col min="12" max="12" width="7.28515625" style="27" customWidth="1"/>
    <col min="13" max="49" width="9.140625" style="27"/>
    <col min="50" max="16384" width="9.140625" style="4"/>
  </cols>
  <sheetData>
    <row r="1" spans="1:13">
      <c r="A1" s="5"/>
      <c r="B1" s="5"/>
      <c r="C1" s="6"/>
      <c r="D1" s="6"/>
      <c r="E1" s="6"/>
      <c r="F1" s="6"/>
      <c r="G1" s="6"/>
      <c r="H1" s="6"/>
      <c r="I1" s="6"/>
      <c r="J1" s="6"/>
    </row>
    <row r="2" spans="1:13" ht="15" customHeight="1">
      <c r="A2" s="72" t="s">
        <v>79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15" customHeight="1">
      <c r="D3" s="14"/>
      <c r="K3" s="27" t="s">
        <v>66</v>
      </c>
    </row>
    <row r="4" spans="1:13" ht="44.25" customHeight="1">
      <c r="A4" s="15" t="s">
        <v>0</v>
      </c>
      <c r="B4" s="15" t="s">
        <v>37</v>
      </c>
      <c r="C4" s="15" t="s">
        <v>2</v>
      </c>
      <c r="D4" s="13" t="s">
        <v>8</v>
      </c>
      <c r="E4" s="3" t="s">
        <v>9</v>
      </c>
      <c r="F4" s="15" t="s">
        <v>6</v>
      </c>
      <c r="G4" s="15" t="s">
        <v>7</v>
      </c>
      <c r="H4" s="15" t="s">
        <v>12</v>
      </c>
      <c r="I4" s="15" t="s">
        <v>75</v>
      </c>
      <c r="J4" s="15" t="s">
        <v>78</v>
      </c>
      <c r="K4" s="32" t="s">
        <v>62</v>
      </c>
      <c r="L4" s="32" t="s">
        <v>63</v>
      </c>
      <c r="M4" s="32" t="s">
        <v>68</v>
      </c>
    </row>
    <row r="5" spans="1:13">
      <c r="A5" s="7">
        <v>1</v>
      </c>
      <c r="B5" s="7">
        <v>2</v>
      </c>
      <c r="C5" s="7">
        <v>3</v>
      </c>
      <c r="D5" s="7">
        <v>4</v>
      </c>
      <c r="E5" s="7">
        <v>4</v>
      </c>
      <c r="F5" s="7">
        <v>5</v>
      </c>
      <c r="G5" s="7">
        <v>6</v>
      </c>
      <c r="H5" s="7">
        <v>5</v>
      </c>
      <c r="I5" s="7">
        <v>6</v>
      </c>
      <c r="J5" s="7">
        <v>7</v>
      </c>
      <c r="K5" s="7">
        <v>8</v>
      </c>
      <c r="L5" s="7">
        <v>9</v>
      </c>
      <c r="M5" s="7">
        <v>10</v>
      </c>
    </row>
    <row r="6" spans="1:13">
      <c r="A6" s="8"/>
      <c r="B6" s="8"/>
      <c r="C6" s="9" t="s">
        <v>3</v>
      </c>
      <c r="D6" s="1"/>
      <c r="E6" s="2" t="e">
        <f>+#REF!/#REF!*100</f>
        <v>#REF!</v>
      </c>
      <c r="F6" s="10">
        <f>+SUM(F7:F29)</f>
        <v>0</v>
      </c>
      <c r="G6" s="10" t="e">
        <f>+SUM(G7:G29)</f>
        <v>#REF!</v>
      </c>
      <c r="H6" s="10"/>
      <c r="I6" s="23">
        <f>SUM(I7:I32)</f>
        <v>11810</v>
      </c>
      <c r="J6" s="23">
        <f>SUM(J7:J32)</f>
        <v>11404.07</v>
      </c>
      <c r="K6" s="38">
        <f>SUM(K7:K30)</f>
        <v>5289.4673800000019</v>
      </c>
      <c r="L6" s="37">
        <f>+K6/I6*100</f>
        <v>44.788038780694343</v>
      </c>
      <c r="M6" s="39">
        <f>+I6-K6</f>
        <v>6520.5326199999981</v>
      </c>
    </row>
    <row r="7" spans="1:13" ht="38.25">
      <c r="A7" s="8">
        <v>1</v>
      </c>
      <c r="B7" s="18" t="s">
        <v>33</v>
      </c>
      <c r="C7" s="12" t="s">
        <v>39</v>
      </c>
      <c r="D7" s="18" t="s">
        <v>38</v>
      </c>
      <c r="E7" s="19" t="e">
        <f>+#REF!/F7*100</f>
        <v>#REF!</v>
      </c>
      <c r="F7" s="21"/>
      <c r="G7" s="21" t="e">
        <f>+#REF!-F7</f>
        <v>#REF!</v>
      </c>
      <c r="H7" s="25" t="s">
        <v>13</v>
      </c>
      <c r="I7" s="24">
        <v>200</v>
      </c>
      <c r="J7" s="24">
        <v>200</v>
      </c>
      <c r="K7" s="32"/>
      <c r="L7" s="55">
        <f>+K7/J7*100</f>
        <v>0</v>
      </c>
      <c r="M7" s="24">
        <f>+J7-K7</f>
        <v>200</v>
      </c>
    </row>
    <row r="8" spans="1:13" ht="38.25">
      <c r="A8" s="11">
        <v>2</v>
      </c>
      <c r="B8" s="18" t="s">
        <v>33</v>
      </c>
      <c r="C8" s="12" t="s">
        <v>40</v>
      </c>
      <c r="D8" s="18" t="s">
        <v>38</v>
      </c>
      <c r="E8" s="19" t="e">
        <f>+#REF!/F8*100</f>
        <v>#REF!</v>
      </c>
      <c r="F8" s="21"/>
      <c r="G8" s="21" t="e">
        <f>+#REF!-F8</f>
        <v>#REF!</v>
      </c>
      <c r="H8" s="25" t="s">
        <v>14</v>
      </c>
      <c r="I8" s="24">
        <v>500</v>
      </c>
      <c r="J8" s="24">
        <v>500</v>
      </c>
      <c r="K8" s="24">
        <v>218</v>
      </c>
      <c r="L8" s="55">
        <f t="shared" ref="L8:L31" si="0">+K8/J8*100</f>
        <v>43.6</v>
      </c>
      <c r="M8" s="24">
        <f t="shared" ref="M8:M32" si="1">+J8-K8</f>
        <v>282</v>
      </c>
    </row>
    <row r="9" spans="1:13" ht="63.75">
      <c r="A9" s="8">
        <v>3</v>
      </c>
      <c r="B9" s="18" t="s">
        <v>34</v>
      </c>
      <c r="C9" s="12" t="s">
        <v>50</v>
      </c>
      <c r="D9" s="18" t="s">
        <v>38</v>
      </c>
      <c r="E9" s="19" t="e">
        <f>+#REF!/F9*100</f>
        <v>#REF!</v>
      </c>
      <c r="F9" s="20"/>
      <c r="G9" s="21" t="e">
        <f>+#REF!-F9</f>
        <v>#REF!</v>
      </c>
      <c r="H9" s="25" t="s">
        <v>15</v>
      </c>
      <c r="I9" s="24">
        <v>225</v>
      </c>
      <c r="J9" s="24">
        <v>225</v>
      </c>
      <c r="K9" s="32">
        <v>50</v>
      </c>
      <c r="L9" s="55">
        <f t="shared" si="0"/>
        <v>22.222222222222221</v>
      </c>
      <c r="M9" s="24">
        <f t="shared" si="1"/>
        <v>175</v>
      </c>
    </row>
    <row r="10" spans="1:13" s="33" customFormat="1" ht="38.25">
      <c r="A10" s="40">
        <v>4</v>
      </c>
      <c r="B10" s="41" t="s">
        <v>35</v>
      </c>
      <c r="C10" s="42" t="s">
        <v>1</v>
      </c>
      <c r="D10" s="41" t="s">
        <v>38</v>
      </c>
      <c r="E10" s="43" t="e">
        <f>+#REF!/F10*100</f>
        <v>#REF!</v>
      </c>
      <c r="F10" s="44"/>
      <c r="G10" s="45" t="e">
        <f>+#REF!-F10</f>
        <v>#REF!</v>
      </c>
      <c r="H10" s="46" t="s">
        <v>16</v>
      </c>
      <c r="I10" s="47">
        <v>263</v>
      </c>
      <c r="J10" s="47">
        <v>518.4</v>
      </c>
      <c r="K10" s="48">
        <f>263+110+145.4</f>
        <v>518.4</v>
      </c>
      <c r="L10" s="56">
        <f t="shared" si="0"/>
        <v>100</v>
      </c>
      <c r="M10" s="47">
        <f t="shared" si="1"/>
        <v>0</v>
      </c>
    </row>
    <row r="11" spans="1:13" s="33" customFormat="1" ht="38.25">
      <c r="A11" s="40">
        <v>5</v>
      </c>
      <c r="B11" s="41" t="s">
        <v>35</v>
      </c>
      <c r="C11" s="42" t="s">
        <v>41</v>
      </c>
      <c r="D11" s="41" t="s">
        <v>38</v>
      </c>
      <c r="E11" s="43" t="e">
        <f>+#REF!/F11*100</f>
        <v>#REF!</v>
      </c>
      <c r="F11" s="44"/>
      <c r="G11" s="45" t="e">
        <f>+#REF!-F11</f>
        <v>#REF!</v>
      </c>
      <c r="H11" s="46" t="s">
        <v>17</v>
      </c>
      <c r="I11" s="47">
        <v>80</v>
      </c>
      <c r="J11" s="47">
        <v>80</v>
      </c>
      <c r="K11" s="50">
        <v>5.04</v>
      </c>
      <c r="L11" s="56">
        <f t="shared" si="0"/>
        <v>6.3</v>
      </c>
      <c r="M11" s="47">
        <f t="shared" si="1"/>
        <v>74.959999999999994</v>
      </c>
    </row>
    <row r="12" spans="1:13" s="33" customFormat="1" ht="38.25">
      <c r="A12" s="40">
        <v>6</v>
      </c>
      <c r="B12" s="41" t="s">
        <v>35</v>
      </c>
      <c r="C12" s="42" t="s">
        <v>4</v>
      </c>
      <c r="D12" s="41" t="s">
        <v>38</v>
      </c>
      <c r="E12" s="43" t="e">
        <f>+#REF!/F12*100</f>
        <v>#REF!</v>
      </c>
      <c r="F12" s="44"/>
      <c r="G12" s="45" t="e">
        <f>+#REF!-F12</f>
        <v>#REF!</v>
      </c>
      <c r="H12" s="46" t="s">
        <v>18</v>
      </c>
      <c r="I12" s="47">
        <v>4667</v>
      </c>
      <c r="J12" s="47">
        <v>4757</v>
      </c>
      <c r="K12" s="48">
        <f>1119.931+256.987+100+12+113+55+34.9+280.43+15+960+90+120</f>
        <v>3157.2480000000005</v>
      </c>
      <c r="L12" s="56">
        <f t="shared" si="0"/>
        <v>66.370569686777387</v>
      </c>
      <c r="M12" s="47">
        <f t="shared" si="1"/>
        <v>1599.7519999999995</v>
      </c>
    </row>
    <row r="13" spans="1:13" s="33" customFormat="1" ht="38.25">
      <c r="A13" s="40">
        <v>7</v>
      </c>
      <c r="B13" s="41" t="s">
        <v>35</v>
      </c>
      <c r="C13" s="42" t="s">
        <v>42</v>
      </c>
      <c r="D13" s="41" t="s">
        <v>38</v>
      </c>
      <c r="E13" s="43" t="e">
        <f>+#REF!/F13*100</f>
        <v>#REF!</v>
      </c>
      <c r="F13" s="44"/>
      <c r="G13" s="45" t="e">
        <f>+#REF!-F13</f>
        <v>#REF!</v>
      </c>
      <c r="H13" s="46" t="s">
        <v>43</v>
      </c>
      <c r="I13" s="47">
        <v>120</v>
      </c>
      <c r="J13" s="47">
        <v>136</v>
      </c>
      <c r="K13" s="50">
        <v>114.461</v>
      </c>
      <c r="L13" s="56">
        <f t="shared" si="0"/>
        <v>84.162499999999994</v>
      </c>
      <c r="M13" s="47">
        <f t="shared" si="1"/>
        <v>21.539000000000001</v>
      </c>
    </row>
    <row r="14" spans="1:13" s="33" customFormat="1" ht="38.25">
      <c r="A14" s="40">
        <v>8</v>
      </c>
      <c r="B14" s="41" t="s">
        <v>35</v>
      </c>
      <c r="C14" s="52" t="s">
        <v>67</v>
      </c>
      <c r="D14" s="41" t="s">
        <v>38</v>
      </c>
      <c r="E14" s="43" t="e">
        <f>+#REF!/F14*100</f>
        <v>#REF!</v>
      </c>
      <c r="F14" s="44"/>
      <c r="G14" s="45" t="e">
        <f>+#REF!-F14</f>
        <v>#REF!</v>
      </c>
      <c r="H14" s="46" t="s">
        <v>19</v>
      </c>
      <c r="I14" s="47">
        <v>100</v>
      </c>
      <c r="J14" s="47">
        <v>100</v>
      </c>
      <c r="K14" s="50">
        <v>68</v>
      </c>
      <c r="L14" s="56">
        <f t="shared" si="0"/>
        <v>68</v>
      </c>
      <c r="M14" s="47">
        <f t="shared" si="1"/>
        <v>32</v>
      </c>
    </row>
    <row r="15" spans="1:13" s="33" customFormat="1" ht="38.25">
      <c r="A15" s="40">
        <v>9</v>
      </c>
      <c r="B15" s="41" t="s">
        <v>35</v>
      </c>
      <c r="C15" s="42" t="s">
        <v>44</v>
      </c>
      <c r="D15" s="41" t="s">
        <v>38</v>
      </c>
      <c r="E15" s="43" t="e">
        <f>+#REF!/F15*100</f>
        <v>#REF!</v>
      </c>
      <c r="F15" s="44"/>
      <c r="G15" s="45" t="e">
        <f>+#REF!-F15</f>
        <v>#REF!</v>
      </c>
      <c r="H15" s="46" t="s">
        <v>45</v>
      </c>
      <c r="I15" s="47">
        <v>50</v>
      </c>
      <c r="J15" s="47">
        <v>50</v>
      </c>
      <c r="K15" s="50"/>
      <c r="L15" s="56">
        <f t="shared" si="0"/>
        <v>0</v>
      </c>
      <c r="M15" s="47">
        <f t="shared" si="1"/>
        <v>50</v>
      </c>
    </row>
    <row r="16" spans="1:13" s="33" customFormat="1" ht="51">
      <c r="A16" s="40">
        <v>10</v>
      </c>
      <c r="B16" s="41" t="s">
        <v>35</v>
      </c>
      <c r="C16" s="53" t="s">
        <v>5</v>
      </c>
      <c r="D16" s="41" t="s">
        <v>38</v>
      </c>
      <c r="E16" s="43" t="e">
        <f>+#REF!/F16*100</f>
        <v>#REF!</v>
      </c>
      <c r="F16" s="44"/>
      <c r="G16" s="45" t="e">
        <f>+#REF!-F16</f>
        <v>#REF!</v>
      </c>
      <c r="H16" s="46" t="s">
        <v>46</v>
      </c>
      <c r="I16" s="47">
        <v>441</v>
      </c>
      <c r="J16" s="47">
        <v>441</v>
      </c>
      <c r="K16" s="50">
        <v>196</v>
      </c>
      <c r="L16" s="56">
        <f t="shared" si="0"/>
        <v>44.444444444444443</v>
      </c>
      <c r="M16" s="47">
        <f t="shared" si="1"/>
        <v>245</v>
      </c>
    </row>
    <row r="17" spans="1:15" ht="51">
      <c r="A17" s="22">
        <v>11</v>
      </c>
      <c r="B17" s="18" t="s">
        <v>36</v>
      </c>
      <c r="C17" s="16" t="s">
        <v>47</v>
      </c>
      <c r="D17" s="18" t="s">
        <v>38</v>
      </c>
      <c r="E17" s="19" t="e">
        <f>+#REF!/F17*100</f>
        <v>#REF!</v>
      </c>
      <c r="F17" s="20"/>
      <c r="G17" s="21" t="e">
        <f>+#REF!-F17</f>
        <v>#REF!</v>
      </c>
      <c r="H17" s="25" t="s">
        <v>20</v>
      </c>
      <c r="I17" s="24">
        <v>30</v>
      </c>
      <c r="J17" s="24">
        <v>30</v>
      </c>
      <c r="K17" s="24">
        <v>15</v>
      </c>
      <c r="L17" s="55">
        <f t="shared" si="0"/>
        <v>50</v>
      </c>
      <c r="M17" s="24">
        <f t="shared" si="1"/>
        <v>15</v>
      </c>
    </row>
    <row r="18" spans="1:15" ht="51">
      <c r="A18" s="22">
        <v>12</v>
      </c>
      <c r="B18" s="18" t="s">
        <v>32</v>
      </c>
      <c r="C18" s="12" t="s">
        <v>49</v>
      </c>
      <c r="D18" s="18" t="s">
        <v>38</v>
      </c>
      <c r="E18" s="19" t="e">
        <f>+#REF!/F18*100</f>
        <v>#REF!</v>
      </c>
      <c r="F18" s="20"/>
      <c r="G18" s="21" t="e">
        <f>+#REF!-F18</f>
        <v>#REF!</v>
      </c>
      <c r="H18" s="25" t="s">
        <v>21</v>
      </c>
      <c r="I18" s="24">
        <v>65</v>
      </c>
      <c r="J18" s="24">
        <v>65</v>
      </c>
      <c r="K18" s="32">
        <v>43.6</v>
      </c>
      <c r="L18" s="55">
        <f t="shared" si="0"/>
        <v>67.07692307692308</v>
      </c>
      <c r="M18" s="24">
        <f t="shared" si="1"/>
        <v>21.4</v>
      </c>
    </row>
    <row r="19" spans="1:15" ht="51">
      <c r="A19" s="8">
        <v>13</v>
      </c>
      <c r="B19" s="18" t="s">
        <v>32</v>
      </c>
      <c r="C19" s="12" t="s">
        <v>52</v>
      </c>
      <c r="D19" s="18" t="s">
        <v>38</v>
      </c>
      <c r="E19" s="19" t="e">
        <f>+#REF!/F19*100</f>
        <v>#REF!</v>
      </c>
      <c r="F19" s="20"/>
      <c r="G19" s="21" t="e">
        <f>+#REF!-F19</f>
        <v>#REF!</v>
      </c>
      <c r="H19" s="25" t="s">
        <v>22</v>
      </c>
      <c r="I19" s="24">
        <v>64</v>
      </c>
      <c r="J19" s="24">
        <v>64</v>
      </c>
      <c r="K19" s="32"/>
      <c r="L19" s="55">
        <f t="shared" si="0"/>
        <v>0</v>
      </c>
      <c r="M19" s="24">
        <f t="shared" si="1"/>
        <v>64</v>
      </c>
    </row>
    <row r="20" spans="1:15" ht="51">
      <c r="A20" s="8">
        <v>14</v>
      </c>
      <c r="B20" s="18" t="s">
        <v>32</v>
      </c>
      <c r="C20" s="12" t="s">
        <v>60</v>
      </c>
      <c r="D20" s="18" t="s">
        <v>38</v>
      </c>
      <c r="E20" s="19"/>
      <c r="F20" s="20"/>
      <c r="G20" s="21"/>
      <c r="H20" s="25" t="s">
        <v>61</v>
      </c>
      <c r="I20" s="24">
        <f>200-100</f>
        <v>100</v>
      </c>
      <c r="J20" s="24">
        <v>100</v>
      </c>
      <c r="K20" s="32"/>
      <c r="L20" s="55">
        <f t="shared" si="0"/>
        <v>0</v>
      </c>
      <c r="M20" s="24">
        <f t="shared" si="1"/>
        <v>100</v>
      </c>
      <c r="N20" s="27" t="s">
        <v>69</v>
      </c>
    </row>
    <row r="21" spans="1:15" s="27" customFormat="1" ht="51">
      <c r="A21" s="22">
        <v>15</v>
      </c>
      <c r="B21" s="18" t="s">
        <v>32</v>
      </c>
      <c r="C21" s="12" t="s">
        <v>53</v>
      </c>
      <c r="D21" s="18" t="s">
        <v>38</v>
      </c>
      <c r="E21" s="19" t="e">
        <f>+#REF!/F21*100</f>
        <v>#REF!</v>
      </c>
      <c r="F21" s="20"/>
      <c r="G21" s="21" t="e">
        <f>+#REF!-F21</f>
        <v>#REF!</v>
      </c>
      <c r="H21" s="25" t="s">
        <v>23</v>
      </c>
      <c r="I21" s="24">
        <v>200</v>
      </c>
      <c r="J21" s="24">
        <v>200</v>
      </c>
      <c r="K21" s="32">
        <v>13</v>
      </c>
      <c r="L21" s="55">
        <f t="shared" si="0"/>
        <v>6.5</v>
      </c>
      <c r="M21" s="24">
        <f t="shared" si="1"/>
        <v>187</v>
      </c>
      <c r="O21" s="27">
        <f>44.526+55.474</f>
        <v>100</v>
      </c>
    </row>
    <row r="22" spans="1:15" ht="51">
      <c r="A22" s="11">
        <v>16</v>
      </c>
      <c r="B22" s="18" t="s">
        <v>32</v>
      </c>
      <c r="C22" s="12" t="s">
        <v>54</v>
      </c>
      <c r="D22" s="18" t="s">
        <v>38</v>
      </c>
      <c r="E22" s="19" t="e">
        <f>+#REF!/F22*100</f>
        <v>#REF!</v>
      </c>
      <c r="F22" s="20"/>
      <c r="G22" s="21" t="e">
        <f>+#REF!-F22</f>
        <v>#REF!</v>
      </c>
      <c r="H22" s="25" t="s">
        <v>24</v>
      </c>
      <c r="I22" s="24">
        <v>255</v>
      </c>
      <c r="J22" s="24">
        <v>255</v>
      </c>
      <c r="K22" s="32">
        <v>31.8</v>
      </c>
      <c r="L22" s="55">
        <f t="shared" si="0"/>
        <v>12.470588235294118</v>
      </c>
      <c r="M22" s="24">
        <f t="shared" si="1"/>
        <v>223.2</v>
      </c>
    </row>
    <row r="23" spans="1:15" ht="51">
      <c r="A23" s="11">
        <v>17</v>
      </c>
      <c r="B23" s="18" t="s">
        <v>32</v>
      </c>
      <c r="C23" s="12" t="s">
        <v>10</v>
      </c>
      <c r="D23" s="18" t="s">
        <v>38</v>
      </c>
      <c r="E23" s="19" t="e">
        <f>+#REF!/F23*100</f>
        <v>#REF!</v>
      </c>
      <c r="F23" s="20"/>
      <c r="G23" s="21" t="e">
        <f>+#REF!-F23</f>
        <v>#REF!</v>
      </c>
      <c r="H23" s="25" t="s">
        <v>25</v>
      </c>
      <c r="I23" s="24">
        <v>100</v>
      </c>
      <c r="J23" s="24">
        <v>100</v>
      </c>
      <c r="K23" s="32"/>
      <c r="L23" s="55">
        <f t="shared" si="0"/>
        <v>0</v>
      </c>
      <c r="M23" s="24">
        <f t="shared" si="1"/>
        <v>100</v>
      </c>
    </row>
    <row r="24" spans="1:15" ht="38.25">
      <c r="A24" s="8">
        <v>18</v>
      </c>
      <c r="B24" s="18" t="s">
        <v>32</v>
      </c>
      <c r="C24" s="12" t="s">
        <v>55</v>
      </c>
      <c r="D24" s="18" t="s">
        <v>38</v>
      </c>
      <c r="E24" s="19" t="e">
        <f>+#REF!/F24*100</f>
        <v>#REF!</v>
      </c>
      <c r="F24" s="20"/>
      <c r="G24" s="21" t="e">
        <f>+#REF!-F24</f>
        <v>#REF!</v>
      </c>
      <c r="H24" s="25" t="s">
        <v>26</v>
      </c>
      <c r="I24" s="24">
        <v>900</v>
      </c>
      <c r="J24" s="24">
        <v>332.67</v>
      </c>
      <c r="K24" s="24">
        <v>154.25438</v>
      </c>
      <c r="L24" s="55">
        <f t="shared" si="0"/>
        <v>46.368587489103312</v>
      </c>
      <c r="M24" s="24">
        <f t="shared" si="1"/>
        <v>178.41562000000002</v>
      </c>
    </row>
    <row r="25" spans="1:15" ht="63.75">
      <c r="A25" s="11">
        <v>19</v>
      </c>
      <c r="B25" s="18" t="s">
        <v>32</v>
      </c>
      <c r="C25" s="12" t="s">
        <v>56</v>
      </c>
      <c r="D25" s="18" t="s">
        <v>38</v>
      </c>
      <c r="E25" s="19" t="e">
        <f>+#REF!/F25*100</f>
        <v>#REF!</v>
      </c>
      <c r="F25" s="20"/>
      <c r="G25" s="21" t="e">
        <f>+#REF!-F25</f>
        <v>#REF!</v>
      </c>
      <c r="H25" s="26" t="s">
        <v>51</v>
      </c>
      <c r="I25" s="24">
        <v>1400</v>
      </c>
      <c r="J25" s="24">
        <v>1200</v>
      </c>
      <c r="K25" s="32">
        <v>313.60000000000002</v>
      </c>
      <c r="L25" s="55">
        <f t="shared" si="0"/>
        <v>26.133333333333336</v>
      </c>
      <c r="M25" s="24">
        <f t="shared" si="1"/>
        <v>886.4</v>
      </c>
    </row>
    <row r="26" spans="1:15" ht="38.25">
      <c r="A26" s="8">
        <v>20</v>
      </c>
      <c r="B26" s="18" t="s">
        <v>32</v>
      </c>
      <c r="C26" s="17" t="s">
        <v>57</v>
      </c>
      <c r="D26" s="18" t="s">
        <v>38</v>
      </c>
      <c r="E26" s="19" t="e">
        <f>+#REF!/F26*100</f>
        <v>#REF!</v>
      </c>
      <c r="F26" s="20"/>
      <c r="G26" s="21" t="e">
        <f>+#REF!-F26</f>
        <v>#REF!</v>
      </c>
      <c r="H26" s="25" t="s">
        <v>27</v>
      </c>
      <c r="I26" s="24">
        <f>241+176</f>
        <v>417</v>
      </c>
      <c r="J26" s="24">
        <f>241+176</f>
        <v>417</v>
      </c>
      <c r="K26" s="32">
        <f>176+10+23</f>
        <v>209</v>
      </c>
      <c r="L26" s="55">
        <f t="shared" si="0"/>
        <v>50.119904076738607</v>
      </c>
      <c r="M26" s="24">
        <f t="shared" si="1"/>
        <v>208</v>
      </c>
    </row>
    <row r="27" spans="1:15" ht="63.75">
      <c r="A27" s="8">
        <v>21</v>
      </c>
      <c r="B27" s="18" t="s">
        <v>32</v>
      </c>
      <c r="C27" s="12" t="s">
        <v>11</v>
      </c>
      <c r="D27" s="18" t="s">
        <v>38</v>
      </c>
      <c r="E27" s="19"/>
      <c r="F27" s="20"/>
      <c r="G27" s="21"/>
      <c r="H27" s="25" t="s">
        <v>31</v>
      </c>
      <c r="I27" s="24">
        <v>100</v>
      </c>
      <c r="J27" s="24">
        <v>100</v>
      </c>
      <c r="K27" s="24">
        <v>3</v>
      </c>
      <c r="L27" s="55">
        <f t="shared" si="0"/>
        <v>3</v>
      </c>
      <c r="M27" s="24">
        <f t="shared" si="1"/>
        <v>97</v>
      </c>
    </row>
    <row r="28" spans="1:15" ht="51">
      <c r="A28" s="11">
        <v>22</v>
      </c>
      <c r="B28" s="18" t="s">
        <v>32</v>
      </c>
      <c r="C28" s="12" t="s">
        <v>58</v>
      </c>
      <c r="D28" s="18" t="s">
        <v>38</v>
      </c>
      <c r="E28" s="19" t="e">
        <f>+#REF!/F28*100</f>
        <v>#REF!</v>
      </c>
      <c r="F28" s="20"/>
      <c r="G28" s="21" t="e">
        <f>+#REF!-F28</f>
        <v>#REF!</v>
      </c>
      <c r="H28" s="25" t="s">
        <v>28</v>
      </c>
      <c r="I28" s="24">
        <v>342</v>
      </c>
      <c r="J28" s="24">
        <v>342</v>
      </c>
      <c r="K28" s="24">
        <v>89.063999999999993</v>
      </c>
      <c r="L28" s="55">
        <f t="shared" si="0"/>
        <v>26.042105263157893</v>
      </c>
      <c r="M28" s="24">
        <f t="shared" si="1"/>
        <v>252.93600000000001</v>
      </c>
    </row>
    <row r="29" spans="1:15" ht="51">
      <c r="A29" s="8">
        <v>23</v>
      </c>
      <c r="B29" s="18" t="s">
        <v>32</v>
      </c>
      <c r="C29" s="12" t="s">
        <v>59</v>
      </c>
      <c r="D29" s="18" t="s">
        <v>38</v>
      </c>
      <c r="E29" s="19" t="e">
        <f>+#REF!/F29*100</f>
        <v>#REF!</v>
      </c>
      <c r="F29" s="20"/>
      <c r="G29" s="21" t="e">
        <f>+#REF!-F29</f>
        <v>#REF!</v>
      </c>
      <c r="H29" s="25" t="s">
        <v>29</v>
      </c>
      <c r="I29" s="24">
        <v>900</v>
      </c>
      <c r="J29" s="24">
        <v>900</v>
      </c>
      <c r="K29" s="32">
        <v>90</v>
      </c>
      <c r="L29" s="55">
        <f t="shared" si="0"/>
        <v>10</v>
      </c>
      <c r="M29" s="24">
        <f t="shared" si="1"/>
        <v>810</v>
      </c>
    </row>
    <row r="30" spans="1:15" ht="51.75">
      <c r="A30" s="30">
        <v>24</v>
      </c>
      <c r="B30" s="18" t="s">
        <v>32</v>
      </c>
      <c r="C30" s="36" t="s">
        <v>48</v>
      </c>
      <c r="D30" s="18" t="s">
        <v>38</v>
      </c>
      <c r="E30" s="28"/>
      <c r="F30" s="28"/>
      <c r="G30" s="28"/>
      <c r="H30" s="26" t="s">
        <v>30</v>
      </c>
      <c r="I30" s="24">
        <v>150</v>
      </c>
      <c r="J30" s="24">
        <v>150</v>
      </c>
      <c r="K30" s="32"/>
      <c r="L30" s="55">
        <f t="shared" si="0"/>
        <v>0</v>
      </c>
      <c r="M30" s="24">
        <f t="shared" si="1"/>
        <v>150</v>
      </c>
    </row>
    <row r="31" spans="1:15" ht="63.75">
      <c r="A31" s="30">
        <v>25</v>
      </c>
      <c r="B31" s="18" t="s">
        <v>32</v>
      </c>
      <c r="C31" s="17" t="s">
        <v>71</v>
      </c>
      <c r="D31" s="18" t="s">
        <v>38</v>
      </c>
      <c r="E31" s="28"/>
      <c r="F31" s="28"/>
      <c r="G31" s="28"/>
      <c r="H31" s="26" t="s">
        <v>73</v>
      </c>
      <c r="I31" s="24">
        <v>91</v>
      </c>
      <c r="J31" s="24">
        <v>91</v>
      </c>
      <c r="K31" s="32"/>
      <c r="L31" s="55">
        <f t="shared" si="0"/>
        <v>0</v>
      </c>
      <c r="M31" s="24">
        <f t="shared" si="1"/>
        <v>91</v>
      </c>
    </row>
    <row r="32" spans="1:15" ht="45">
      <c r="A32" s="30">
        <v>26</v>
      </c>
      <c r="B32" s="18" t="s">
        <v>32</v>
      </c>
      <c r="C32" s="29" t="s">
        <v>72</v>
      </c>
      <c r="D32" s="18" t="s">
        <v>38</v>
      </c>
      <c r="E32" s="28"/>
      <c r="F32" s="28"/>
      <c r="G32" s="28"/>
      <c r="H32" s="30" t="s">
        <v>74</v>
      </c>
      <c r="I32" s="54">
        <v>50</v>
      </c>
      <c r="J32" s="54">
        <v>50</v>
      </c>
      <c r="K32" s="31"/>
      <c r="L32" s="55">
        <f>+K32/J32*100</f>
        <v>0</v>
      </c>
      <c r="M32" s="24">
        <f t="shared" si="1"/>
        <v>50</v>
      </c>
    </row>
    <row r="33" spans="2:13">
      <c r="B33" s="4">
        <v>1</v>
      </c>
      <c r="C33" s="4" t="s">
        <v>33</v>
      </c>
      <c r="I33" s="34">
        <f>+I7+I8</f>
        <v>700</v>
      </c>
      <c r="J33" s="34">
        <f>+J7+J8</f>
        <v>700</v>
      </c>
      <c r="K33" s="34">
        <f t="shared" ref="K33" si="2">+K7+K8</f>
        <v>218</v>
      </c>
      <c r="L33" s="34">
        <f>+K33/J33*100</f>
        <v>31.142857142857146</v>
      </c>
      <c r="M33" s="34">
        <f>+M7+M8</f>
        <v>482</v>
      </c>
    </row>
    <row r="34" spans="2:13">
      <c r="B34" s="4">
        <v>2</v>
      </c>
      <c r="C34" s="4" t="s">
        <v>34</v>
      </c>
      <c r="I34" s="34">
        <f>+I9</f>
        <v>225</v>
      </c>
      <c r="J34" s="34">
        <f>+J9</f>
        <v>225</v>
      </c>
      <c r="K34" s="34">
        <f t="shared" ref="K34" si="3">+K9</f>
        <v>50</v>
      </c>
      <c r="L34" s="34">
        <f t="shared" ref="L34:L38" si="4">+K34/J34*100</f>
        <v>22.222222222222221</v>
      </c>
      <c r="M34" s="34">
        <f>+M9</f>
        <v>175</v>
      </c>
    </row>
    <row r="35" spans="2:13">
      <c r="B35" s="4">
        <v>3</v>
      </c>
      <c r="C35" s="4" t="s">
        <v>35</v>
      </c>
      <c r="I35" s="34">
        <f>+I10+I11+I12+I13+I14+I15+I16</f>
        <v>5721</v>
      </c>
      <c r="J35" s="34">
        <f>+J10+J11+J12+J13+J14+J15+J16</f>
        <v>6082.4</v>
      </c>
      <c r="K35" s="34">
        <f t="shared" ref="K35" si="5">+K10+K11+K12+K13+K14+K15+K16</f>
        <v>4059.1490000000003</v>
      </c>
      <c r="L35" s="34">
        <f t="shared" si="4"/>
        <v>66.735975930553735</v>
      </c>
      <c r="M35" s="34">
        <f>+M10+M11+M12+M13+M14+M15+M16</f>
        <v>2023.2509999999995</v>
      </c>
    </row>
    <row r="36" spans="2:13">
      <c r="B36" s="4">
        <v>4</v>
      </c>
      <c r="C36" s="4" t="s">
        <v>64</v>
      </c>
      <c r="I36" s="34">
        <f>+I17</f>
        <v>30</v>
      </c>
      <c r="J36" s="34">
        <f>+J17</f>
        <v>30</v>
      </c>
      <c r="K36" s="34">
        <f t="shared" ref="K36" si="6">+K17</f>
        <v>15</v>
      </c>
      <c r="L36" s="34">
        <f t="shared" si="4"/>
        <v>50</v>
      </c>
      <c r="M36" s="34">
        <f>+M17</f>
        <v>15</v>
      </c>
    </row>
    <row r="37" spans="2:13">
      <c r="B37" s="4">
        <v>5</v>
      </c>
      <c r="C37" s="4" t="s">
        <v>32</v>
      </c>
      <c r="I37" s="34">
        <f>+I30+I29+I28+I27+I26+I25+I24+I23+I22+I21+I20+I19+I18+I31+I32</f>
        <v>5134</v>
      </c>
      <c r="J37" s="34">
        <f>+J30+J29+J28+J27+J26+J25+J24+J23+J22+J21+J20+J19+J18+J31+J32</f>
        <v>4366.67</v>
      </c>
      <c r="K37" s="34">
        <f t="shared" ref="K37" si="7">+K30+K29+K28+K27+K26+K25+K24+K23+K22+K21+K20+K19+K18+K31+K32</f>
        <v>947.31837999999993</v>
      </c>
      <c r="L37" s="34">
        <f t="shared" si="4"/>
        <v>21.694297485269093</v>
      </c>
      <c r="M37" s="34">
        <f>+M30+M29+M28+M27+M26+M25+M24+M23+M22+M21+M20+M19+M18</f>
        <v>3278.3516199999999</v>
      </c>
    </row>
    <row r="38" spans="2:13">
      <c r="C38" s="4" t="s">
        <v>65</v>
      </c>
      <c r="I38" s="34">
        <f>+I37+I36+I35+I34+I33</f>
        <v>11810</v>
      </c>
      <c r="J38" s="34">
        <f>+J37+J36+J35+J34+J33</f>
        <v>11404.07</v>
      </c>
      <c r="K38" s="34">
        <f>+K37+K36+K35+K34+K33</f>
        <v>5289.46738</v>
      </c>
      <c r="L38" s="34">
        <f t="shared" si="4"/>
        <v>46.382277379917873</v>
      </c>
      <c r="M38" s="34">
        <f>+M37+M36+M35+M34+M33</f>
        <v>5973.6026199999997</v>
      </c>
    </row>
  </sheetData>
  <mergeCells count="1">
    <mergeCell ref="A2:M2"/>
  </mergeCells>
  <printOptions horizontalCentered="1"/>
  <pageMargins left="0.9055118110236221" right="0" top="0" bottom="0" header="0.31496062992125984" footer="0.31496062992125984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V38"/>
  <sheetViews>
    <sheetView view="pageBreakPreview" zoomScale="85" zoomScaleNormal="100" zoomScaleSheetLayoutView="85" workbookViewId="0">
      <selection activeCell="J17" sqref="J17"/>
    </sheetView>
  </sheetViews>
  <sheetFormatPr defaultRowHeight="15"/>
  <cols>
    <col min="1" max="1" width="6.5703125" style="4" customWidth="1"/>
    <col min="2" max="2" width="10.85546875" style="4" customWidth="1"/>
    <col min="3" max="3" width="36.28515625" style="4" customWidth="1"/>
    <col min="4" max="4" width="16.28515625" style="4" customWidth="1"/>
    <col min="5" max="5" width="13.7109375" style="4" hidden="1" customWidth="1"/>
    <col min="6" max="7" width="13.28515625" style="4" hidden="1" customWidth="1"/>
    <col min="8" max="8" width="17.5703125" style="4" customWidth="1"/>
    <col min="9" max="9" width="11.28515625" style="4" customWidth="1"/>
    <col min="10" max="10" width="9.140625" style="27" customWidth="1"/>
    <col min="11" max="11" width="7.28515625" style="27" customWidth="1"/>
    <col min="12" max="48" width="9.140625" style="27"/>
    <col min="49" max="16384" width="9.140625" style="4"/>
  </cols>
  <sheetData>
    <row r="1" spans="1:13">
      <c r="A1" s="5"/>
      <c r="B1" s="5"/>
      <c r="C1" s="6"/>
      <c r="D1" s="6"/>
      <c r="E1" s="6"/>
      <c r="F1" s="6"/>
      <c r="G1" s="6"/>
      <c r="H1" s="6"/>
      <c r="I1" s="6"/>
    </row>
    <row r="2" spans="1:13" ht="15" customHeight="1">
      <c r="A2" s="72" t="s">
        <v>76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3" ht="15" customHeight="1">
      <c r="D3" s="14"/>
      <c r="J3" s="27" t="s">
        <v>66</v>
      </c>
    </row>
    <row r="4" spans="1:13" ht="44.25" customHeight="1">
      <c r="A4" s="15" t="s">
        <v>0</v>
      </c>
      <c r="B4" s="15" t="s">
        <v>37</v>
      </c>
      <c r="C4" s="15" t="s">
        <v>2</v>
      </c>
      <c r="D4" s="13" t="s">
        <v>8</v>
      </c>
      <c r="E4" s="3" t="s">
        <v>9</v>
      </c>
      <c r="F4" s="15" t="s">
        <v>6</v>
      </c>
      <c r="G4" s="15" t="s">
        <v>7</v>
      </c>
      <c r="H4" s="15" t="s">
        <v>12</v>
      </c>
      <c r="I4" s="15" t="s">
        <v>75</v>
      </c>
      <c r="J4" s="32" t="s">
        <v>62</v>
      </c>
      <c r="K4" s="32" t="s">
        <v>63</v>
      </c>
      <c r="L4" s="32" t="s">
        <v>68</v>
      </c>
    </row>
    <row r="5" spans="1:13">
      <c r="A5" s="7">
        <v>1</v>
      </c>
      <c r="B5" s="7">
        <v>2</v>
      </c>
      <c r="C5" s="7">
        <v>3</v>
      </c>
      <c r="D5" s="7">
        <v>4</v>
      </c>
      <c r="E5" s="7">
        <v>4</v>
      </c>
      <c r="F5" s="7">
        <v>5</v>
      </c>
      <c r="G5" s="7">
        <v>6</v>
      </c>
      <c r="H5" s="7">
        <v>5</v>
      </c>
      <c r="I5" s="7">
        <v>6</v>
      </c>
      <c r="J5" s="35">
        <v>8</v>
      </c>
      <c r="K5" s="35">
        <v>9</v>
      </c>
      <c r="L5" s="35">
        <v>10</v>
      </c>
    </row>
    <row r="6" spans="1:13">
      <c r="A6" s="8"/>
      <c r="B6" s="8"/>
      <c r="C6" s="9" t="s">
        <v>3</v>
      </c>
      <c r="D6" s="1"/>
      <c r="E6" s="2" t="e">
        <f>+#REF!/#REF!*100</f>
        <v>#REF!</v>
      </c>
      <c r="F6" s="10">
        <f>+SUM(F7:F29)</f>
        <v>0</v>
      </c>
      <c r="G6" s="10" t="e">
        <f>+SUM(G7:G29)</f>
        <v>#REF!</v>
      </c>
      <c r="H6" s="10"/>
      <c r="I6" s="23">
        <f>SUM(I7:I32)</f>
        <v>11634</v>
      </c>
      <c r="J6" s="38">
        <f>SUM(J7:J30)</f>
        <v>2056.4880000000003</v>
      </c>
      <c r="K6" s="37">
        <f>+J6/I6*100</f>
        <v>17.676534296028883</v>
      </c>
      <c r="L6" s="39">
        <f>+I6-J6</f>
        <v>9577.5119999999988</v>
      </c>
    </row>
    <row r="7" spans="1:13" ht="38.25">
      <c r="A7" s="8">
        <v>1</v>
      </c>
      <c r="B7" s="18" t="s">
        <v>33</v>
      </c>
      <c r="C7" s="12" t="s">
        <v>39</v>
      </c>
      <c r="D7" s="18" t="s">
        <v>38</v>
      </c>
      <c r="E7" s="19" t="e">
        <f>+#REF!/F7*100</f>
        <v>#REF!</v>
      </c>
      <c r="F7" s="21"/>
      <c r="G7" s="21" t="e">
        <f>+#REF!-F7</f>
        <v>#REF!</v>
      </c>
      <c r="H7" s="25" t="s">
        <v>13</v>
      </c>
      <c r="I7" s="24">
        <v>200</v>
      </c>
      <c r="J7" s="32"/>
      <c r="K7" s="37">
        <f>+J7/I7*100</f>
        <v>0</v>
      </c>
      <c r="L7" s="24">
        <f>+I7-J7</f>
        <v>200</v>
      </c>
    </row>
    <row r="8" spans="1:13" ht="38.25">
      <c r="A8" s="11">
        <v>2</v>
      </c>
      <c r="B8" s="18" t="s">
        <v>33</v>
      </c>
      <c r="C8" s="12" t="s">
        <v>40</v>
      </c>
      <c r="D8" s="18" t="s">
        <v>38</v>
      </c>
      <c r="E8" s="19" t="e">
        <f>+#REF!/F8*100</f>
        <v>#REF!</v>
      </c>
      <c r="F8" s="21"/>
      <c r="G8" s="21" t="e">
        <f>+#REF!-F8</f>
        <v>#REF!</v>
      </c>
      <c r="H8" s="25" t="s">
        <v>14</v>
      </c>
      <c r="I8" s="24">
        <v>500</v>
      </c>
      <c r="J8" s="24">
        <v>98</v>
      </c>
      <c r="K8" s="37">
        <f t="shared" ref="K8:K32" si="0">+J8/I8*100</f>
        <v>19.600000000000001</v>
      </c>
      <c r="L8" s="24">
        <f t="shared" ref="L8:L32" si="1">+I8-J8</f>
        <v>402</v>
      </c>
    </row>
    <row r="9" spans="1:13" ht="63.75">
      <c r="A9" s="8">
        <v>3</v>
      </c>
      <c r="B9" s="18" t="s">
        <v>34</v>
      </c>
      <c r="C9" s="12" t="s">
        <v>50</v>
      </c>
      <c r="D9" s="18" t="s">
        <v>38</v>
      </c>
      <c r="E9" s="19" t="e">
        <f>+#REF!/F9*100</f>
        <v>#REF!</v>
      </c>
      <c r="F9" s="20"/>
      <c r="G9" s="21" t="e">
        <f>+#REF!-F9</f>
        <v>#REF!</v>
      </c>
      <c r="H9" s="25" t="s">
        <v>15</v>
      </c>
      <c r="I9" s="24">
        <v>225</v>
      </c>
      <c r="J9" s="32">
        <v>50</v>
      </c>
      <c r="K9" s="37">
        <f t="shared" si="0"/>
        <v>22.222222222222221</v>
      </c>
      <c r="L9" s="24">
        <f t="shared" si="1"/>
        <v>175</v>
      </c>
    </row>
    <row r="10" spans="1:13" s="33" customFormat="1" ht="38.25">
      <c r="A10" s="40">
        <v>4</v>
      </c>
      <c r="B10" s="41" t="s">
        <v>35</v>
      </c>
      <c r="C10" s="42" t="s">
        <v>1</v>
      </c>
      <c r="D10" s="41" t="s">
        <v>38</v>
      </c>
      <c r="E10" s="43" t="e">
        <f>+#REF!/F10*100</f>
        <v>#REF!</v>
      </c>
      <c r="F10" s="44"/>
      <c r="G10" s="45" t="e">
        <f>+#REF!-F10</f>
        <v>#REF!</v>
      </c>
      <c r="H10" s="46" t="s">
        <v>16</v>
      </c>
      <c r="I10" s="47">
        <v>263</v>
      </c>
      <c r="J10" s="48">
        <v>0</v>
      </c>
      <c r="K10" s="49">
        <f t="shared" si="0"/>
        <v>0</v>
      </c>
      <c r="L10" s="47">
        <f t="shared" si="1"/>
        <v>263</v>
      </c>
    </row>
    <row r="11" spans="1:13" s="33" customFormat="1" ht="38.25">
      <c r="A11" s="40">
        <v>5</v>
      </c>
      <c r="B11" s="41" t="s">
        <v>35</v>
      </c>
      <c r="C11" s="42" t="s">
        <v>41</v>
      </c>
      <c r="D11" s="41" t="s">
        <v>38</v>
      </c>
      <c r="E11" s="43" t="e">
        <f>+#REF!/F11*100</f>
        <v>#REF!</v>
      </c>
      <c r="F11" s="44"/>
      <c r="G11" s="45" t="e">
        <f>+#REF!-F11</f>
        <v>#REF!</v>
      </c>
      <c r="H11" s="46" t="s">
        <v>17</v>
      </c>
      <c r="I11" s="47">
        <v>80</v>
      </c>
      <c r="J11" s="50">
        <v>0</v>
      </c>
      <c r="K11" s="49">
        <f t="shared" si="0"/>
        <v>0</v>
      </c>
      <c r="L11" s="47">
        <f t="shared" si="1"/>
        <v>80</v>
      </c>
    </row>
    <row r="12" spans="1:13" s="33" customFormat="1" ht="38.25">
      <c r="A12" s="40">
        <v>6</v>
      </c>
      <c r="B12" s="41" t="s">
        <v>35</v>
      </c>
      <c r="C12" s="42" t="s">
        <v>4</v>
      </c>
      <c r="D12" s="41" t="s">
        <v>38</v>
      </c>
      <c r="E12" s="43" t="e">
        <f>+#REF!/F12*100</f>
        <v>#REF!</v>
      </c>
      <c r="F12" s="44"/>
      <c r="G12" s="45" t="e">
        <f>+#REF!-F12</f>
        <v>#REF!</v>
      </c>
      <c r="H12" s="46" t="s">
        <v>18</v>
      </c>
      <c r="I12" s="47">
        <v>4667</v>
      </c>
      <c r="J12" s="51">
        <v>1119.931</v>
      </c>
      <c r="K12" s="49">
        <f t="shared" si="0"/>
        <v>23.996807370902079</v>
      </c>
      <c r="L12" s="47">
        <f t="shared" si="1"/>
        <v>3547.069</v>
      </c>
      <c r="M12" s="33">
        <v>12.5</v>
      </c>
    </row>
    <row r="13" spans="1:13" s="33" customFormat="1" ht="38.25">
      <c r="A13" s="40">
        <v>7</v>
      </c>
      <c r="B13" s="41" t="s">
        <v>35</v>
      </c>
      <c r="C13" s="42" t="s">
        <v>42</v>
      </c>
      <c r="D13" s="41" t="s">
        <v>38</v>
      </c>
      <c r="E13" s="43" t="e">
        <f>+#REF!/F13*100</f>
        <v>#REF!</v>
      </c>
      <c r="F13" s="44"/>
      <c r="G13" s="45" t="e">
        <f>+#REF!-F13</f>
        <v>#REF!</v>
      </c>
      <c r="H13" s="46" t="s">
        <v>77</v>
      </c>
      <c r="I13" s="47">
        <v>120</v>
      </c>
      <c r="J13" s="50">
        <v>77.838999999999999</v>
      </c>
      <c r="K13" s="49">
        <f t="shared" si="0"/>
        <v>64.865833333333327</v>
      </c>
      <c r="L13" s="47">
        <f t="shared" si="1"/>
        <v>42.161000000000001</v>
      </c>
    </row>
    <row r="14" spans="1:13" s="33" customFormat="1" ht="38.25">
      <c r="A14" s="40">
        <v>8</v>
      </c>
      <c r="B14" s="41" t="s">
        <v>35</v>
      </c>
      <c r="C14" s="52" t="s">
        <v>67</v>
      </c>
      <c r="D14" s="41" t="s">
        <v>38</v>
      </c>
      <c r="E14" s="43" t="e">
        <f>+#REF!/F14*100</f>
        <v>#REF!</v>
      </c>
      <c r="F14" s="44"/>
      <c r="G14" s="45" t="e">
        <f>+#REF!-F14</f>
        <v>#REF!</v>
      </c>
      <c r="H14" s="46" t="s">
        <v>19</v>
      </c>
      <c r="I14" s="47">
        <v>100</v>
      </c>
      <c r="J14" s="50">
        <v>61.4</v>
      </c>
      <c r="K14" s="49">
        <f t="shared" si="0"/>
        <v>61.4</v>
      </c>
      <c r="L14" s="47">
        <f t="shared" si="1"/>
        <v>38.6</v>
      </c>
    </row>
    <row r="15" spans="1:13" s="33" customFormat="1" ht="38.25">
      <c r="A15" s="40">
        <v>9</v>
      </c>
      <c r="B15" s="41" t="s">
        <v>35</v>
      </c>
      <c r="C15" s="42" t="s">
        <v>44</v>
      </c>
      <c r="D15" s="41" t="s">
        <v>38</v>
      </c>
      <c r="E15" s="43" t="e">
        <f>+#REF!/F15*100</f>
        <v>#REF!</v>
      </c>
      <c r="F15" s="44"/>
      <c r="G15" s="45" t="e">
        <f>+#REF!-F15</f>
        <v>#REF!</v>
      </c>
      <c r="H15" s="46" t="s">
        <v>45</v>
      </c>
      <c r="I15" s="47">
        <v>50</v>
      </c>
      <c r="J15" s="50"/>
      <c r="K15" s="49">
        <f t="shared" si="0"/>
        <v>0</v>
      </c>
      <c r="L15" s="47">
        <f t="shared" si="1"/>
        <v>50</v>
      </c>
    </row>
    <row r="16" spans="1:13" s="33" customFormat="1" ht="51">
      <c r="A16" s="40">
        <v>10</v>
      </c>
      <c r="B16" s="41" t="s">
        <v>35</v>
      </c>
      <c r="C16" s="53" t="s">
        <v>5</v>
      </c>
      <c r="D16" s="41" t="s">
        <v>38</v>
      </c>
      <c r="E16" s="43" t="e">
        <f>+#REF!/F16*100</f>
        <v>#REF!</v>
      </c>
      <c r="F16" s="44"/>
      <c r="G16" s="45" t="e">
        <f>+#REF!-F16</f>
        <v>#REF!</v>
      </c>
      <c r="H16" s="46" t="s">
        <v>46</v>
      </c>
      <c r="I16" s="47">
        <v>441</v>
      </c>
      <c r="J16" s="50">
        <v>147</v>
      </c>
      <c r="K16" s="49">
        <f t="shared" si="0"/>
        <v>33.333333333333329</v>
      </c>
      <c r="L16" s="47">
        <f t="shared" si="1"/>
        <v>294</v>
      </c>
    </row>
    <row r="17" spans="1:14" ht="51">
      <c r="A17" s="22">
        <v>11</v>
      </c>
      <c r="B17" s="18" t="s">
        <v>36</v>
      </c>
      <c r="C17" s="16" t="s">
        <v>47</v>
      </c>
      <c r="D17" s="18" t="s">
        <v>38</v>
      </c>
      <c r="E17" s="19" t="e">
        <f>+#REF!/F17*100</f>
        <v>#REF!</v>
      </c>
      <c r="F17" s="20"/>
      <c r="G17" s="21" t="e">
        <f>+#REF!-F17</f>
        <v>#REF!</v>
      </c>
      <c r="H17" s="25" t="s">
        <v>20</v>
      </c>
      <c r="I17" s="24">
        <v>30</v>
      </c>
      <c r="J17" s="24">
        <v>10</v>
      </c>
      <c r="K17" s="37">
        <f t="shared" si="0"/>
        <v>33.333333333333329</v>
      </c>
      <c r="L17" s="24">
        <f t="shared" si="1"/>
        <v>20</v>
      </c>
    </row>
    <row r="18" spans="1:14" ht="51">
      <c r="A18" s="22">
        <v>12</v>
      </c>
      <c r="B18" s="18" t="s">
        <v>32</v>
      </c>
      <c r="C18" s="12" t="s">
        <v>49</v>
      </c>
      <c r="D18" s="18" t="s">
        <v>38</v>
      </c>
      <c r="E18" s="19" t="e">
        <f>+#REF!/F18*100</f>
        <v>#REF!</v>
      </c>
      <c r="F18" s="20"/>
      <c r="G18" s="21" t="e">
        <f>+#REF!-F18</f>
        <v>#REF!</v>
      </c>
      <c r="H18" s="25" t="s">
        <v>21</v>
      </c>
      <c r="I18" s="24">
        <v>65</v>
      </c>
      <c r="J18" s="32"/>
      <c r="K18" s="37">
        <f t="shared" si="0"/>
        <v>0</v>
      </c>
      <c r="L18" s="24">
        <f t="shared" si="1"/>
        <v>65</v>
      </c>
    </row>
    <row r="19" spans="1:14" ht="51">
      <c r="A19" s="8">
        <v>13</v>
      </c>
      <c r="B19" s="18" t="s">
        <v>32</v>
      </c>
      <c r="C19" s="12" t="s">
        <v>52</v>
      </c>
      <c r="D19" s="18" t="s">
        <v>38</v>
      </c>
      <c r="E19" s="19" t="e">
        <f>+#REF!/F19*100</f>
        <v>#REF!</v>
      </c>
      <c r="F19" s="20"/>
      <c r="G19" s="21" t="e">
        <f>+#REF!-F19</f>
        <v>#REF!</v>
      </c>
      <c r="H19" s="25" t="s">
        <v>22</v>
      </c>
      <c r="I19" s="24">
        <v>64</v>
      </c>
      <c r="J19" s="32"/>
      <c r="K19" s="37">
        <f t="shared" si="0"/>
        <v>0</v>
      </c>
      <c r="L19" s="24">
        <f t="shared" si="1"/>
        <v>64</v>
      </c>
    </row>
    <row r="20" spans="1:14" ht="51">
      <c r="A20" s="8">
        <v>14</v>
      </c>
      <c r="B20" s="18" t="s">
        <v>32</v>
      </c>
      <c r="C20" s="12" t="s">
        <v>60</v>
      </c>
      <c r="D20" s="18" t="s">
        <v>38</v>
      </c>
      <c r="E20" s="19"/>
      <c r="F20" s="20"/>
      <c r="G20" s="21"/>
      <c r="H20" s="25" t="s">
        <v>61</v>
      </c>
      <c r="I20" s="24">
        <f>200-100</f>
        <v>100</v>
      </c>
      <c r="J20" s="32"/>
      <c r="K20" s="37">
        <f t="shared" si="0"/>
        <v>0</v>
      </c>
      <c r="L20" s="24">
        <f t="shared" si="1"/>
        <v>100</v>
      </c>
      <c r="M20" s="27" t="s">
        <v>69</v>
      </c>
    </row>
    <row r="21" spans="1:14" s="27" customFormat="1" ht="51">
      <c r="A21" s="22">
        <v>15</v>
      </c>
      <c r="B21" s="18" t="s">
        <v>32</v>
      </c>
      <c r="C21" s="12" t="s">
        <v>53</v>
      </c>
      <c r="D21" s="18" t="s">
        <v>38</v>
      </c>
      <c r="E21" s="19" t="e">
        <f>+#REF!/F21*100</f>
        <v>#REF!</v>
      </c>
      <c r="F21" s="20"/>
      <c r="G21" s="21" t="e">
        <f>+#REF!-F21</f>
        <v>#REF!</v>
      </c>
      <c r="H21" s="25" t="s">
        <v>23</v>
      </c>
      <c r="I21" s="24">
        <v>200</v>
      </c>
      <c r="J21" s="32"/>
      <c r="K21" s="37">
        <f t="shared" si="0"/>
        <v>0</v>
      </c>
      <c r="L21" s="24">
        <f t="shared" si="1"/>
        <v>200</v>
      </c>
      <c r="N21" s="27">
        <f>44.526+55.474</f>
        <v>100</v>
      </c>
    </row>
    <row r="22" spans="1:14" ht="51">
      <c r="A22" s="11">
        <v>16</v>
      </c>
      <c r="B22" s="18" t="s">
        <v>32</v>
      </c>
      <c r="C22" s="12" t="s">
        <v>54</v>
      </c>
      <c r="D22" s="18" t="s">
        <v>38</v>
      </c>
      <c r="E22" s="19" t="e">
        <f>+#REF!/F22*100</f>
        <v>#REF!</v>
      </c>
      <c r="F22" s="20"/>
      <c r="G22" s="21" t="e">
        <f>+#REF!-F22</f>
        <v>#REF!</v>
      </c>
      <c r="H22" s="25" t="s">
        <v>24</v>
      </c>
      <c r="I22" s="24">
        <v>255</v>
      </c>
      <c r="J22" s="32"/>
      <c r="K22" s="37">
        <f t="shared" si="0"/>
        <v>0</v>
      </c>
      <c r="L22" s="24">
        <f t="shared" si="1"/>
        <v>255</v>
      </c>
    </row>
    <row r="23" spans="1:14" ht="51">
      <c r="A23" s="11">
        <v>17</v>
      </c>
      <c r="B23" s="18" t="s">
        <v>32</v>
      </c>
      <c r="C23" s="12" t="s">
        <v>10</v>
      </c>
      <c r="D23" s="18" t="s">
        <v>38</v>
      </c>
      <c r="E23" s="19" t="e">
        <f>+#REF!/F23*100</f>
        <v>#REF!</v>
      </c>
      <c r="F23" s="20"/>
      <c r="G23" s="21" t="e">
        <f>+#REF!-F23</f>
        <v>#REF!</v>
      </c>
      <c r="H23" s="25" t="s">
        <v>25</v>
      </c>
      <c r="I23" s="24">
        <v>100</v>
      </c>
      <c r="J23" s="32"/>
      <c r="K23" s="37">
        <f t="shared" si="0"/>
        <v>0</v>
      </c>
      <c r="L23" s="24">
        <f t="shared" si="1"/>
        <v>100</v>
      </c>
    </row>
    <row r="24" spans="1:14" ht="38.25">
      <c r="A24" s="8">
        <v>18</v>
      </c>
      <c r="B24" s="18" t="s">
        <v>32</v>
      </c>
      <c r="C24" s="12" t="s">
        <v>55</v>
      </c>
      <c r="D24" s="18" t="s">
        <v>38</v>
      </c>
      <c r="E24" s="19" t="e">
        <f>+#REF!/F24*100</f>
        <v>#REF!</v>
      </c>
      <c r="F24" s="20"/>
      <c r="G24" s="21" t="e">
        <f>+#REF!-F24</f>
        <v>#REF!</v>
      </c>
      <c r="H24" s="25" t="s">
        <v>26</v>
      </c>
      <c r="I24" s="24">
        <v>900</v>
      </c>
      <c r="J24" s="32">
        <v>154.25399999999999</v>
      </c>
      <c r="K24" s="37">
        <f t="shared" si="0"/>
        <v>17.139333333333333</v>
      </c>
      <c r="L24" s="24">
        <f t="shared" si="1"/>
        <v>745.74599999999998</v>
      </c>
    </row>
    <row r="25" spans="1:14" ht="63.75">
      <c r="A25" s="11">
        <v>19</v>
      </c>
      <c r="B25" s="18" t="s">
        <v>32</v>
      </c>
      <c r="C25" s="12" t="s">
        <v>56</v>
      </c>
      <c r="D25" s="18" t="s">
        <v>38</v>
      </c>
      <c r="E25" s="19" t="e">
        <f>+#REF!/F25*100</f>
        <v>#REF!</v>
      </c>
      <c r="F25" s="20"/>
      <c r="G25" s="21" t="e">
        <f>+#REF!-F25</f>
        <v>#REF!</v>
      </c>
      <c r="H25" s="26" t="s">
        <v>51</v>
      </c>
      <c r="I25" s="24">
        <v>1400</v>
      </c>
      <c r="J25" s="32">
        <v>30</v>
      </c>
      <c r="K25" s="37">
        <f t="shared" si="0"/>
        <v>2.1428571428571428</v>
      </c>
      <c r="L25" s="24">
        <f t="shared" si="1"/>
        <v>1370</v>
      </c>
    </row>
    <row r="26" spans="1:14" ht="38.25">
      <c r="A26" s="8">
        <v>20</v>
      </c>
      <c r="B26" s="18" t="s">
        <v>32</v>
      </c>
      <c r="C26" s="17" t="s">
        <v>57</v>
      </c>
      <c r="D26" s="18" t="s">
        <v>38</v>
      </c>
      <c r="E26" s="19" t="e">
        <f>+#REF!/F26*100</f>
        <v>#REF!</v>
      </c>
      <c r="F26" s="20"/>
      <c r="G26" s="21" t="e">
        <f>+#REF!-F26</f>
        <v>#REF!</v>
      </c>
      <c r="H26" s="25" t="s">
        <v>27</v>
      </c>
      <c r="I26" s="24">
        <v>241</v>
      </c>
      <c r="J26" s="32">
        <v>176</v>
      </c>
      <c r="K26" s="37">
        <f t="shared" si="0"/>
        <v>73.029045643153523</v>
      </c>
      <c r="L26" s="24">
        <f t="shared" si="1"/>
        <v>65</v>
      </c>
    </row>
    <row r="27" spans="1:14" ht="63.75">
      <c r="A27" s="8">
        <v>21</v>
      </c>
      <c r="B27" s="18" t="s">
        <v>32</v>
      </c>
      <c r="C27" s="12" t="s">
        <v>11</v>
      </c>
      <c r="D27" s="18" t="s">
        <v>38</v>
      </c>
      <c r="E27" s="19"/>
      <c r="F27" s="20"/>
      <c r="G27" s="21"/>
      <c r="H27" s="25" t="s">
        <v>31</v>
      </c>
      <c r="I27" s="24">
        <v>100</v>
      </c>
      <c r="J27" s="24">
        <v>3</v>
      </c>
      <c r="K27" s="37">
        <f t="shared" si="0"/>
        <v>3</v>
      </c>
      <c r="L27" s="24">
        <f t="shared" si="1"/>
        <v>97</v>
      </c>
    </row>
    <row r="28" spans="1:14" ht="51">
      <c r="A28" s="11">
        <v>22</v>
      </c>
      <c r="B28" s="18" t="s">
        <v>32</v>
      </c>
      <c r="C28" s="12" t="s">
        <v>58</v>
      </c>
      <c r="D28" s="18" t="s">
        <v>38</v>
      </c>
      <c r="E28" s="19" t="e">
        <f>+#REF!/F28*100</f>
        <v>#REF!</v>
      </c>
      <c r="F28" s="20"/>
      <c r="G28" s="21" t="e">
        <f>+#REF!-F28</f>
        <v>#REF!</v>
      </c>
      <c r="H28" s="25" t="s">
        <v>28</v>
      </c>
      <c r="I28" s="24">
        <v>342</v>
      </c>
      <c r="J28" s="32">
        <v>89.063999999999993</v>
      </c>
      <c r="K28" s="37">
        <f t="shared" si="0"/>
        <v>26.042105263157893</v>
      </c>
      <c r="L28" s="24">
        <f t="shared" si="1"/>
        <v>252.93600000000001</v>
      </c>
    </row>
    <row r="29" spans="1:14" ht="51">
      <c r="A29" s="8">
        <v>23</v>
      </c>
      <c r="B29" s="18" t="s">
        <v>32</v>
      </c>
      <c r="C29" s="12" t="s">
        <v>59</v>
      </c>
      <c r="D29" s="18" t="s">
        <v>38</v>
      </c>
      <c r="E29" s="19" t="e">
        <f>+#REF!/F29*100</f>
        <v>#REF!</v>
      </c>
      <c r="F29" s="20"/>
      <c r="G29" s="21" t="e">
        <f>+#REF!-F29</f>
        <v>#REF!</v>
      </c>
      <c r="H29" s="25" t="s">
        <v>29</v>
      </c>
      <c r="I29" s="24">
        <v>900</v>
      </c>
      <c r="J29" s="32">
        <v>40</v>
      </c>
      <c r="K29" s="37">
        <f t="shared" si="0"/>
        <v>4.4444444444444446</v>
      </c>
      <c r="L29" s="24">
        <f t="shared" si="1"/>
        <v>860</v>
      </c>
    </row>
    <row r="30" spans="1:14" ht="51.75">
      <c r="A30" s="30">
        <v>24</v>
      </c>
      <c r="B30" s="18" t="s">
        <v>32</v>
      </c>
      <c r="C30" s="36" t="s">
        <v>48</v>
      </c>
      <c r="D30" s="18" t="s">
        <v>38</v>
      </c>
      <c r="E30" s="28"/>
      <c r="F30" s="28"/>
      <c r="G30" s="28"/>
      <c r="H30" s="26" t="s">
        <v>30</v>
      </c>
      <c r="I30" s="24">
        <v>150</v>
      </c>
      <c r="J30" s="32"/>
      <c r="K30" s="37">
        <f t="shared" si="0"/>
        <v>0</v>
      </c>
      <c r="L30" s="24">
        <f t="shared" si="1"/>
        <v>150</v>
      </c>
    </row>
    <row r="31" spans="1:14" ht="63.75">
      <c r="A31" s="30">
        <v>25</v>
      </c>
      <c r="B31" s="18" t="s">
        <v>32</v>
      </c>
      <c r="C31" s="17" t="s">
        <v>71</v>
      </c>
      <c r="D31" s="18" t="s">
        <v>38</v>
      </c>
      <c r="E31" s="28"/>
      <c r="F31" s="28"/>
      <c r="G31" s="28"/>
      <c r="H31" s="26" t="s">
        <v>73</v>
      </c>
      <c r="I31" s="24">
        <v>91</v>
      </c>
      <c r="J31" s="32"/>
      <c r="K31" s="37">
        <f t="shared" si="0"/>
        <v>0</v>
      </c>
      <c r="L31" s="24">
        <f t="shared" si="1"/>
        <v>91</v>
      </c>
    </row>
    <row r="32" spans="1:14" ht="45">
      <c r="A32" s="30">
        <v>26</v>
      </c>
      <c r="B32" s="18" t="s">
        <v>32</v>
      </c>
      <c r="C32" s="29" t="s">
        <v>72</v>
      </c>
      <c r="D32" s="18" t="s">
        <v>38</v>
      </c>
      <c r="E32" s="28"/>
      <c r="F32" s="28"/>
      <c r="G32" s="28"/>
      <c r="H32" s="30" t="s">
        <v>74</v>
      </c>
      <c r="I32" s="54">
        <v>50</v>
      </c>
      <c r="J32" s="31"/>
      <c r="K32" s="37">
        <f t="shared" si="0"/>
        <v>0</v>
      </c>
      <c r="L32" s="24">
        <f t="shared" si="1"/>
        <v>50</v>
      </c>
    </row>
    <row r="33" spans="2:12">
      <c r="B33" s="4">
        <v>1</v>
      </c>
      <c r="C33" s="4" t="s">
        <v>33</v>
      </c>
      <c r="I33" s="34">
        <f>+I7+I8</f>
        <v>700</v>
      </c>
      <c r="J33" s="34">
        <f t="shared" ref="J33:K33" si="2">+J7+J8</f>
        <v>98</v>
      </c>
      <c r="K33" s="34">
        <f t="shared" si="2"/>
        <v>19.600000000000001</v>
      </c>
      <c r="L33" s="34">
        <f>+L7+L8</f>
        <v>602</v>
      </c>
    </row>
    <row r="34" spans="2:12">
      <c r="B34" s="4">
        <v>2</v>
      </c>
      <c r="C34" s="4" t="s">
        <v>34</v>
      </c>
      <c r="I34" s="34">
        <f>+I9</f>
        <v>225</v>
      </c>
      <c r="J34" s="34">
        <f t="shared" ref="J34:K34" si="3">+J9</f>
        <v>50</v>
      </c>
      <c r="K34" s="34">
        <f t="shared" si="3"/>
        <v>22.222222222222221</v>
      </c>
      <c r="L34" s="34">
        <f>+L9</f>
        <v>175</v>
      </c>
    </row>
    <row r="35" spans="2:12">
      <c r="B35" s="4">
        <v>3</v>
      </c>
      <c r="C35" s="4" t="s">
        <v>35</v>
      </c>
      <c r="I35" s="34">
        <f>+I10+I11+I12+I13+I14+I15+I16</f>
        <v>5721</v>
      </c>
      <c r="J35" s="34">
        <f t="shared" ref="J35:K35" si="4">+J10+J11+J12+J13+J14+J15+J16</f>
        <v>1406.17</v>
      </c>
      <c r="K35" s="34">
        <f t="shared" si="4"/>
        <v>183.59597403756874</v>
      </c>
      <c r="L35" s="34">
        <f>+L10+L11+L12+L13+L14+L15+L16</f>
        <v>4314.83</v>
      </c>
    </row>
    <row r="36" spans="2:12">
      <c r="B36" s="4">
        <v>4</v>
      </c>
      <c r="C36" s="4" t="s">
        <v>64</v>
      </c>
      <c r="I36" s="34">
        <f>+I17</f>
        <v>30</v>
      </c>
      <c r="J36" s="34">
        <f t="shared" ref="J36:K36" si="5">+J17</f>
        <v>10</v>
      </c>
      <c r="K36" s="34">
        <f t="shared" si="5"/>
        <v>33.333333333333329</v>
      </c>
      <c r="L36" s="34">
        <f>+L17</f>
        <v>20</v>
      </c>
    </row>
    <row r="37" spans="2:12">
      <c r="B37" s="4">
        <v>5</v>
      </c>
      <c r="C37" s="4" t="s">
        <v>32</v>
      </c>
      <c r="I37" s="34">
        <f>+I30+I29+I28+I27+I26+I25+I24+I23+I22+I21+I20+I19+I18+I31+I32</f>
        <v>4958</v>
      </c>
      <c r="J37" s="34">
        <f t="shared" ref="J37:K37" si="6">+J30+J29+J28+J27+J26+J25+J24+J23+J22+J21+J20+J19+J18+J31+J32</f>
        <v>492.31799999999998</v>
      </c>
      <c r="K37" s="34">
        <f t="shared" si="6"/>
        <v>125.79778582694632</v>
      </c>
      <c r="L37" s="34">
        <f>+L30+L29+L28+L27+L26+L25+L24+L23+L22+L21+L20+L19+L18</f>
        <v>4324.6819999999998</v>
      </c>
    </row>
    <row r="38" spans="2:12">
      <c r="C38" s="4" t="s">
        <v>65</v>
      </c>
      <c r="I38" s="34">
        <f>+I37+I36+I35+I34+I33</f>
        <v>11634</v>
      </c>
      <c r="J38" s="34">
        <f>+J37+J36+J35+J34+J33</f>
        <v>2056.4880000000003</v>
      </c>
      <c r="K38" s="34">
        <f>+K37+K36+K35+K34+K33</f>
        <v>384.54931542007063</v>
      </c>
      <c r="L38" s="34">
        <f>+L37+L36+L35+L34+L33</f>
        <v>9436.5119999999988</v>
      </c>
    </row>
  </sheetData>
  <mergeCells count="1">
    <mergeCell ref="A2:L2"/>
  </mergeCells>
  <pageMargins left="0.31496062992125984" right="0" top="0" bottom="0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01.12.2022 (2)</vt:lpstr>
      <vt:lpstr>01.11.2022</vt:lpstr>
      <vt:lpstr>01.10.2022</vt:lpstr>
      <vt:lpstr>план (2)</vt:lpstr>
      <vt:lpstr>план</vt:lpstr>
      <vt:lpstr>01.09.2022</vt:lpstr>
      <vt:lpstr>01.07.2022</vt:lpstr>
      <vt:lpstr>15.06.2022 </vt:lpstr>
      <vt:lpstr>01.05.2022</vt:lpstr>
      <vt:lpstr>01.04.2022</vt:lpstr>
      <vt:lpstr>01.01.2023</vt:lpstr>
      <vt:lpstr>01.04.2023</vt:lpstr>
      <vt:lpstr>'01.01.2023'!Область_печати</vt:lpstr>
      <vt:lpstr>'01.04.2022'!Область_печати</vt:lpstr>
      <vt:lpstr>'01.04.2023'!Область_печати</vt:lpstr>
      <vt:lpstr>'01.05.2022'!Область_печати</vt:lpstr>
      <vt:lpstr>'01.07.2022'!Область_печати</vt:lpstr>
      <vt:lpstr>'01.09.2022'!Область_печати</vt:lpstr>
      <vt:lpstr>'01.10.2022'!Область_печати</vt:lpstr>
      <vt:lpstr>'01.11.2022'!Область_печати</vt:lpstr>
      <vt:lpstr>'01.12.2022 (2)'!Область_печати</vt:lpstr>
      <vt:lpstr>'15.06.2022 '!Область_печати</vt:lpstr>
      <vt:lpstr>план!Область_печати</vt:lpstr>
      <vt:lpstr>'план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2023-06-03T05:22:00Z</dcterms:modified>
</cp:coreProperties>
</file>