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725" windowWidth="15120" windowHeight="6390"/>
  </bookViews>
  <sheets>
    <sheet name="01.06.2021" sheetId="48" r:id="rId1"/>
    <sheet name="01.04.2021 (2)" sheetId="47" r:id="rId2"/>
    <sheet name="01.03.2021" sheetId="46" r:id="rId3"/>
  </sheets>
  <definedNames>
    <definedName name="_xlnm.Print_Area" localSheetId="2">'01.03.2021'!$A$1:$K$37</definedName>
    <definedName name="_xlnm.Print_Area" localSheetId="1">'01.04.2021 (2)'!$A$1:$K$37</definedName>
    <definedName name="_xlnm.Print_Area" localSheetId="0">'01.06.2021'!$A$1:$K$37</definedName>
  </definedNames>
  <calcPr calcId="145621"/>
</workbook>
</file>

<file path=xl/calcChain.xml><?xml version="1.0" encoding="utf-8"?>
<calcChain xmlns="http://schemas.openxmlformats.org/spreadsheetml/2006/main">
  <c r="I29" i="48" l="1"/>
  <c r="I24" i="48"/>
  <c r="I25" i="48"/>
  <c r="I26" i="48"/>
  <c r="J27" i="48"/>
  <c r="J26" i="48"/>
  <c r="K32" i="48"/>
  <c r="K33" i="48"/>
  <c r="K34" i="48"/>
  <c r="K35" i="48"/>
  <c r="J24" i="48"/>
  <c r="K14" i="48"/>
  <c r="I36" i="48" l="1"/>
  <c r="J35" i="48"/>
  <c r="I35" i="48"/>
  <c r="J34" i="48"/>
  <c r="J33" i="48"/>
  <c r="I33" i="48"/>
  <c r="J32" i="48"/>
  <c r="I32" i="48"/>
  <c r="K30" i="48"/>
  <c r="K29" i="48"/>
  <c r="G29" i="48"/>
  <c r="E29" i="48"/>
  <c r="K28" i="48"/>
  <c r="G28" i="48"/>
  <c r="E28" i="48"/>
  <c r="K27" i="48"/>
  <c r="K26" i="48"/>
  <c r="G26" i="48"/>
  <c r="E26" i="48"/>
  <c r="K25" i="48"/>
  <c r="G25" i="48"/>
  <c r="E25" i="48"/>
  <c r="K24" i="48"/>
  <c r="G24" i="48"/>
  <c r="E24" i="48"/>
  <c r="K23" i="48"/>
  <c r="G23" i="48"/>
  <c r="E23" i="48"/>
  <c r="K22" i="48"/>
  <c r="G22" i="48"/>
  <c r="E22" i="48"/>
  <c r="K21" i="48"/>
  <c r="G21" i="48"/>
  <c r="E21" i="48"/>
  <c r="K20" i="48"/>
  <c r="K19" i="48"/>
  <c r="G19" i="48"/>
  <c r="E19" i="48"/>
  <c r="K18" i="48"/>
  <c r="G18" i="48"/>
  <c r="E18" i="48"/>
  <c r="K17" i="48"/>
  <c r="G17" i="48"/>
  <c r="E17" i="48"/>
  <c r="K16" i="48"/>
  <c r="G16" i="48"/>
  <c r="E16" i="48"/>
  <c r="K15" i="48"/>
  <c r="G15" i="48"/>
  <c r="E15" i="48"/>
  <c r="G14" i="48"/>
  <c r="E14" i="48"/>
  <c r="K13" i="48"/>
  <c r="G13" i="48"/>
  <c r="E13" i="48"/>
  <c r="K12" i="48"/>
  <c r="I34" i="48"/>
  <c r="G12" i="48"/>
  <c r="E12" i="48"/>
  <c r="K11" i="48"/>
  <c r="G11" i="48"/>
  <c r="E11" i="48"/>
  <c r="K10" i="48"/>
  <c r="G10" i="48"/>
  <c r="E10" i="48"/>
  <c r="K9" i="48"/>
  <c r="G9" i="48"/>
  <c r="E9" i="48"/>
  <c r="K8" i="48"/>
  <c r="G8" i="48"/>
  <c r="E8" i="48"/>
  <c r="K7" i="48"/>
  <c r="G7" i="48"/>
  <c r="E7" i="48"/>
  <c r="J6" i="48"/>
  <c r="I6" i="48"/>
  <c r="G6" i="48"/>
  <c r="F6" i="48"/>
  <c r="E6" i="48"/>
  <c r="K6" i="48" l="1"/>
  <c r="I37" i="48"/>
  <c r="J36" i="48"/>
  <c r="J32" i="47"/>
  <c r="J33" i="47"/>
  <c r="J34" i="47"/>
  <c r="J35" i="47"/>
  <c r="J36" i="47"/>
  <c r="J26" i="47"/>
  <c r="K26" i="47" s="1"/>
  <c r="I36" i="47"/>
  <c r="I35" i="47"/>
  <c r="I33" i="47"/>
  <c r="I32" i="47"/>
  <c r="K30" i="47"/>
  <c r="K29" i="47"/>
  <c r="G29" i="47"/>
  <c r="E29" i="47"/>
  <c r="K28" i="47"/>
  <c r="G28" i="47"/>
  <c r="E28" i="47"/>
  <c r="K27" i="47"/>
  <c r="G26" i="47"/>
  <c r="E26" i="47"/>
  <c r="K25" i="47"/>
  <c r="G25" i="47"/>
  <c r="E25" i="47"/>
  <c r="K24" i="47"/>
  <c r="G24" i="47"/>
  <c r="E24" i="47"/>
  <c r="K23" i="47"/>
  <c r="G23" i="47"/>
  <c r="E23" i="47"/>
  <c r="K22" i="47"/>
  <c r="G22" i="47"/>
  <c r="E22" i="47"/>
  <c r="K21" i="47"/>
  <c r="G21" i="47"/>
  <c r="E21" i="47"/>
  <c r="K20" i="47"/>
  <c r="K19" i="47"/>
  <c r="G19" i="47"/>
  <c r="E19" i="47"/>
  <c r="K18" i="47"/>
  <c r="G18" i="47"/>
  <c r="E18" i="47"/>
  <c r="K17" i="47"/>
  <c r="G17" i="47"/>
  <c r="E17" i="47"/>
  <c r="K16" i="47"/>
  <c r="G16" i="47"/>
  <c r="E16" i="47"/>
  <c r="K15" i="47"/>
  <c r="G15" i="47"/>
  <c r="E15" i="47"/>
  <c r="K14" i="47"/>
  <c r="G14" i="47"/>
  <c r="E14" i="47"/>
  <c r="K13" i="47"/>
  <c r="G13" i="47"/>
  <c r="E13" i="47"/>
  <c r="I12" i="47"/>
  <c r="K12" i="47" s="1"/>
  <c r="G12" i="47"/>
  <c r="E12" i="47"/>
  <c r="K11" i="47"/>
  <c r="G11" i="47"/>
  <c r="E11" i="47"/>
  <c r="K10" i="47"/>
  <c r="G10" i="47"/>
  <c r="E10" i="47"/>
  <c r="K9" i="47"/>
  <c r="G9" i="47"/>
  <c r="E9" i="47"/>
  <c r="K8" i="47"/>
  <c r="G8" i="47"/>
  <c r="E8" i="47"/>
  <c r="K7" i="47"/>
  <c r="G7" i="47"/>
  <c r="E7" i="47"/>
  <c r="J6" i="47"/>
  <c r="K6" i="47" s="1"/>
  <c r="I6" i="47"/>
  <c r="G6" i="47"/>
  <c r="F6" i="47"/>
  <c r="E6" i="47"/>
  <c r="J37" i="48" l="1"/>
  <c r="K37" i="48" s="1"/>
  <c r="K36" i="48"/>
  <c r="J37" i="47"/>
  <c r="I34" i="47"/>
  <c r="I37" i="47" s="1"/>
  <c r="I36" i="46"/>
  <c r="I35" i="46"/>
  <c r="I33" i="46"/>
  <c r="I32" i="46"/>
  <c r="K7" i="46" l="1"/>
  <c r="K8" i="46"/>
  <c r="K9" i="46"/>
  <c r="K10" i="46"/>
  <c r="K11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J6" i="46" l="1"/>
  <c r="I12" i="46" l="1"/>
  <c r="I34" i="46" s="1"/>
  <c r="I37" i="46" s="1"/>
  <c r="I6" i="46" l="1"/>
  <c r="K6" i="46" s="1"/>
  <c r="K12" i="46"/>
  <c r="G29" i="46"/>
  <c r="E29" i="46"/>
  <c r="G28" i="46"/>
  <c r="E28" i="46"/>
  <c r="G26" i="46"/>
  <c r="E26" i="46"/>
  <c r="G25" i="46"/>
  <c r="E25" i="46"/>
  <c r="G24" i="46"/>
  <c r="E24" i="46"/>
  <c r="G23" i="46"/>
  <c r="E23" i="46"/>
  <c r="G22" i="46"/>
  <c r="E22" i="46"/>
  <c r="G21" i="46"/>
  <c r="E21" i="46"/>
  <c r="G19" i="46"/>
  <c r="E19" i="46"/>
  <c r="G18" i="46"/>
  <c r="E18" i="46"/>
  <c r="G17" i="46"/>
  <c r="E17" i="46"/>
  <c r="G16" i="46"/>
  <c r="E16" i="46"/>
  <c r="G15" i="46"/>
  <c r="E15" i="46"/>
  <c r="G14" i="46"/>
  <c r="E14" i="46"/>
  <c r="G13" i="46"/>
  <c r="E13" i="46"/>
  <c r="G12" i="46"/>
  <c r="E12" i="46"/>
  <c r="G11" i="46"/>
  <c r="E11" i="46"/>
  <c r="G10" i="46"/>
  <c r="E10" i="46"/>
  <c r="G9" i="46"/>
  <c r="E9" i="46"/>
  <c r="G8" i="46"/>
  <c r="E8" i="46"/>
  <c r="G7" i="46"/>
  <c r="G6" i="46" s="1"/>
  <c r="E7" i="46"/>
  <c r="F6" i="46"/>
  <c r="E6" i="46"/>
</calcChain>
</file>

<file path=xl/sharedStrings.xml><?xml version="1.0" encoding="utf-8"?>
<sst xmlns="http://schemas.openxmlformats.org/spreadsheetml/2006/main" count="348" uniqueCount="73">
  <si>
    <t>№ п/п</t>
  </si>
  <si>
    <t>Подпрограмма "Отдых и оздоровление детей"</t>
  </si>
  <si>
    <t>Наименование программ</t>
  </si>
  <si>
    <t xml:space="preserve">всего </t>
  </si>
  <si>
    <t>Подпрограмма "Безопасность образовательных учреждений"</t>
  </si>
  <si>
    <t>Подпрограмма "Развитие организация питания дошкольных учреждений и воспитаников образовательных учреждений Сут-Хольского кожууна"</t>
  </si>
  <si>
    <t>Утвержденный план на 2017г</t>
  </si>
  <si>
    <t>откл (+/-)</t>
  </si>
  <si>
    <t xml:space="preserve">Источник ресурсного обеспечения </t>
  </si>
  <si>
    <t>Оценка расходов, в %</t>
  </si>
  <si>
    <t>Программа "Развитие территориального общественного самоуправления в муниципальном районе "Сут-Хольский кожуун Республики Тыва".</t>
  </si>
  <si>
    <t>Программа "Обучение переподготовка, повышение квалификации для выборных должностных лиц местного самоуправления и муниципальных служащих Сут-Хольского кожууна РТ"</t>
  </si>
  <si>
    <t>КБК</t>
  </si>
  <si>
    <t>0801. 03 3 0000590</t>
  </si>
  <si>
    <t>0801. 03 5 0000590</t>
  </si>
  <si>
    <t>0405. 04 2 0000590</t>
  </si>
  <si>
    <t>0707. 01 1 1300590</t>
  </si>
  <si>
    <t>0709. 01 5 0000590</t>
  </si>
  <si>
    <t>0709. 01 6 0000590</t>
  </si>
  <si>
    <t>0709. 01 8 0000590</t>
  </si>
  <si>
    <t>1006. 05 1 0000590</t>
  </si>
  <si>
    <t>0309. 06 1 0000590</t>
  </si>
  <si>
    <t>0309.06 2 0000590</t>
  </si>
  <si>
    <t>0412. 06 3 0000590</t>
  </si>
  <si>
    <t>0412. 06 4 0000590</t>
  </si>
  <si>
    <t>0412. 06 1 3000590</t>
  </si>
  <si>
    <t>0502. 06 6 0000590</t>
  </si>
  <si>
    <t>0709. 06 6 0000590</t>
  </si>
  <si>
    <t>0909. 06 7 0000590</t>
  </si>
  <si>
    <t>1101. 06 8 0000590</t>
  </si>
  <si>
    <t>1204.06 8 1000590</t>
  </si>
  <si>
    <t>0709. 06 5 0000590</t>
  </si>
  <si>
    <t xml:space="preserve">Администрация кожууна </t>
  </si>
  <si>
    <t xml:space="preserve">Управление культуры </t>
  </si>
  <si>
    <t>Управление сельского хозяйства</t>
  </si>
  <si>
    <t xml:space="preserve">Управление образования </t>
  </si>
  <si>
    <t xml:space="preserve">Управление труда и социального развития </t>
  </si>
  <si>
    <t xml:space="preserve">Закзчик </t>
  </si>
  <si>
    <t xml:space="preserve">Бюджет муниципального района </t>
  </si>
  <si>
    <t>Программа "Развитие туризма в Сут-Хольском кожууне Республики Тыва".</t>
  </si>
  <si>
    <t>Программа "Развитие народного творчества в Сут-Хольском кожууне Республики Тыва"</t>
  </si>
  <si>
    <t xml:space="preserve">Подпрогамма "Патриотическое воспитание детей и молодежи в Сут-Хольском кожууне" </t>
  </si>
  <si>
    <t>Подпрограмма "Развитие физической культуры и спорта"</t>
  </si>
  <si>
    <t>0703. 01 3 0000590</t>
  </si>
  <si>
    <t xml:space="preserve"> Подпрограмма "В каждой семье - не менее одного ребенка с высшим образованием"</t>
  </si>
  <si>
    <t>0702. 01 2 0000590</t>
  </si>
  <si>
    <t>0701. 01 1 0000590</t>
  </si>
  <si>
    <t>Программа "Доступная среда и реабилитация отдельных категорий граждан в кожууне"</t>
  </si>
  <si>
    <t xml:space="preserve"> на 2021 год</t>
  </si>
  <si>
    <t>Программа "Обеспечение информационной безопасности в органах местного самоуправления Сут-Хольского кожууна РТ на 2021-2023 годы "</t>
  </si>
  <si>
    <t>Программа "Защита  населения и территорий от черезвычайных ситуаций, обеспечение пожарной безопасности людей на водных объеках на 2021-2023гг."</t>
  </si>
  <si>
    <t>Программа "Развитие сельского хозяйства и регулирование рынков сельскохозяйственной продукции, сырья и продовольствия в Сут-Хольском кожууне на 2021-2023гг"</t>
  </si>
  <si>
    <t xml:space="preserve"> Подпрограмма "Повышение качества образования на 2021-2023гг"</t>
  </si>
  <si>
    <t>0503. 06 1 2000590</t>
  </si>
  <si>
    <t>Программа "Профилактика и предотвращение правонарушений на территории Сут-Хольского кожууна на 2021-2023гг"</t>
  </si>
  <si>
    <t>Программа "Развитие малого и среднего предпринимательства в Сут-Хольском кожууне на 2021 год и на период до 2025 года."</t>
  </si>
  <si>
    <t>Программа "Обеспечение учета и оптимизация деятельности по управлению муниципальным имуществом в Сут-Хольском кожууне на 2021-2023гг."</t>
  </si>
  <si>
    <t>Программа "Архитектура и градостроительство Сут-Хольского кожууна на 2021-2022гг"</t>
  </si>
  <si>
    <t>Программа "Комплексное развитие систем коммунальной инфраструктуры и благоустройства на территории сельского поселения сумон Суг-Аксынский на 2021-2023гг"</t>
  </si>
  <si>
    <t>Программа "Социальная защита семьи детей на 2021-2023гг."</t>
  </si>
  <si>
    <t>Программа "О дополнительных мерах по борьбе с туберкулезом и другими инфекционными заболеваниями в Сут-Хольском кожууне на 2021-2023гг."</t>
  </si>
  <si>
    <t>Программа "Совершенствование молодежной политики и развитие физической культуры и спорта Сут-Хольского кожууна на 2021-2023 гг"</t>
  </si>
  <si>
    <t>Программа "Охрана земель сельскохозяйственного назначения на терриории муниципального района на 2021-2023 годы"</t>
  </si>
  <si>
    <t>0405.06 9 0000590</t>
  </si>
  <si>
    <t xml:space="preserve">Исполнение муниципальных программ на 01.03.2021 год </t>
  </si>
  <si>
    <t>факт</t>
  </si>
  <si>
    <t>% исп.</t>
  </si>
  <si>
    <t xml:space="preserve">Управление труда </t>
  </si>
  <si>
    <t>Итого:</t>
  </si>
  <si>
    <t>в тыс.рублях</t>
  </si>
  <si>
    <t xml:space="preserve">Исполнение муниципальных программ на 01.04.2021 год </t>
  </si>
  <si>
    <t xml:space="preserve"> Подпрограмма "Эффективный учитель - успешный ученик"</t>
  </si>
  <si>
    <t xml:space="preserve">Исполнение муниципальных программ на 01.06.2021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</si>
</sst>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(* #,##0.0_);_(* \(#,##0.0\);_(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5" fillId="0" borderId="1" xfId="6" applyFont="1" applyFill="1" applyBorder="1" applyAlignment="1">
      <alignment horizontal="left" vertical="top" wrapText="1"/>
    </xf>
    <xf numFmtId="166" fontId="5" fillId="3" borderId="1" xfId="5" applyNumberFormat="1" applyFont="1" applyFill="1" applyBorder="1" applyAlignment="1">
      <alignment horizontal="right" vertical="center" wrapText="1"/>
    </xf>
    <xf numFmtId="49" fontId="4" fillId="0" borderId="2" xfId="6" applyNumberFormat="1" applyFont="1" applyFill="1" applyBorder="1" applyAlignment="1">
      <alignment horizontal="center" vertical="center" wrapText="1"/>
    </xf>
    <xf numFmtId="0" fontId="6" fillId="0" borderId="0" xfId="0" applyNumberFormat="1" applyFont="1"/>
    <xf numFmtId="0" fontId="4" fillId="0" borderId="0" xfId="0" applyNumberFormat="1" applyFont="1" applyFill="1"/>
    <xf numFmtId="0" fontId="5" fillId="0" borderId="0" xfId="6" applyNumberFormat="1" applyFont="1" applyFill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6" applyNumberFormat="1" applyFont="1" applyFill="1" applyBorder="1" applyAlignment="1">
      <alignment horizontal="left" vertical="top" wrapText="1"/>
    </xf>
    <xf numFmtId="165" fontId="5" fillId="3" borderId="1" xfId="5" applyNumberFormat="1" applyFont="1" applyFill="1" applyBorder="1" applyAlignment="1">
      <alignment horizontal="righ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 wrapText="1"/>
    </xf>
    <xf numFmtId="0" fontId="4" fillId="0" borderId="2" xfId="6" applyFont="1" applyFill="1" applyBorder="1" applyAlignment="1">
      <alignment horizontal="center" vertical="center" wrapText="1"/>
    </xf>
    <xf numFmtId="0" fontId="4" fillId="0" borderId="0" xfId="6" applyNumberFormat="1" applyFont="1" applyFill="1" applyBorder="1" applyAlignment="1">
      <alignment horizontal="center" vertical="center" wrapText="1"/>
    </xf>
    <xf numFmtId="0" fontId="4" fillId="0" borderId="2" xfId="6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5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5" fillId="2" borderId="1" xfId="5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/>
    </xf>
    <xf numFmtId="165" fontId="5" fillId="2" borderId="1" xfId="6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5" fontId="5" fillId="3" borderId="1" xfId="5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vertical="center"/>
    </xf>
    <xf numFmtId="49" fontId="4" fillId="2" borderId="1" xfId="6" applyNumberFormat="1" applyFont="1" applyFill="1" applyBorder="1" applyAlignment="1">
      <alignment horizontal="right" vertical="center"/>
    </xf>
    <xf numFmtId="49" fontId="4" fillId="2" borderId="1" xfId="6" applyNumberFormat="1" applyFont="1" applyFill="1" applyBorder="1" applyAlignment="1">
      <alignment horizontal="center" vertical="center"/>
    </xf>
    <xf numFmtId="0" fontId="6" fillId="2" borderId="0" xfId="0" applyNumberFormat="1" applyFont="1" applyFill="1"/>
    <xf numFmtId="0" fontId="6" fillId="0" borderId="1" xfId="0" applyNumberFormat="1" applyFont="1" applyBorder="1"/>
    <xf numFmtId="0" fontId="6" fillId="0" borderId="1" xfId="0" applyNumberFormat="1" applyFont="1" applyBorder="1" applyAlignment="1">
      <alignment wrapText="1"/>
    </xf>
    <xf numFmtId="0" fontId="6" fillId="0" borderId="1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166" fontId="5" fillId="4" borderId="1" xfId="5" applyNumberFormat="1" applyFont="1" applyFill="1" applyBorder="1" applyAlignment="1">
      <alignment horizontal="right" vertical="center" wrapText="1"/>
    </xf>
    <xf numFmtId="165" fontId="5" fillId="4" borderId="1" xfId="0" applyNumberFormat="1" applyFont="1" applyFill="1" applyBorder="1" applyAlignment="1">
      <alignment horizontal="right" vertical="center"/>
    </xf>
    <xf numFmtId="165" fontId="5" fillId="4" borderId="1" xfId="6" applyNumberFormat="1" applyFont="1" applyFill="1" applyBorder="1" applyAlignment="1">
      <alignment horizontal="right" vertical="center"/>
    </xf>
    <xf numFmtId="49" fontId="4" fillId="4" borderId="1" xfId="6" applyNumberFormat="1" applyFont="1" applyFill="1" applyBorder="1" applyAlignment="1">
      <alignment horizontal="right" vertical="center"/>
    </xf>
    <xf numFmtId="165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/>
    <xf numFmtId="0" fontId="6" fillId="4" borderId="0" xfId="0" applyNumberFormat="1" applyFont="1" applyFill="1"/>
    <xf numFmtId="0" fontId="4" fillId="4" borderId="0" xfId="0" applyNumberFormat="1" applyFont="1" applyFill="1" applyBorder="1" applyAlignment="1">
      <alignment horizontal="left" vertical="center" wrapText="1"/>
    </xf>
    <xf numFmtId="0" fontId="8" fillId="4" borderId="0" xfId="0" applyNumberFormat="1" applyFont="1" applyFill="1" applyBorder="1" applyAlignment="1">
      <alignment horizontal="left" vertical="center" wrapText="1"/>
    </xf>
    <xf numFmtId="165" fontId="6" fillId="0" borderId="0" xfId="0" applyNumberFormat="1" applyFont="1"/>
    <xf numFmtId="165" fontId="6" fillId="2" borderId="0" xfId="0" applyNumberFormat="1" applyFont="1" applyFill="1"/>
    <xf numFmtId="0" fontId="6" fillId="2" borderId="1" xfId="0" applyNumberFormat="1" applyFont="1" applyFill="1" applyBorder="1" applyAlignment="1">
      <alignment horizontal="center"/>
    </xf>
    <xf numFmtId="165" fontId="5" fillId="3" borderId="1" xfId="5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left" vertical="center" wrapText="1"/>
    </xf>
    <xf numFmtId="166" fontId="5" fillId="5" borderId="1" xfId="5" applyNumberFormat="1" applyFont="1" applyFill="1" applyBorder="1" applyAlignment="1">
      <alignment horizontal="right" vertical="center" wrapText="1"/>
    </xf>
    <xf numFmtId="165" fontId="5" fillId="5" borderId="1" xfId="0" applyNumberFormat="1" applyFont="1" applyFill="1" applyBorder="1" applyAlignment="1">
      <alignment horizontal="right" vertical="center"/>
    </xf>
    <xf numFmtId="165" fontId="5" fillId="5" borderId="1" xfId="6" applyNumberFormat="1" applyFont="1" applyFill="1" applyBorder="1" applyAlignment="1">
      <alignment horizontal="right" vertical="center"/>
    </xf>
    <xf numFmtId="49" fontId="4" fillId="5" borderId="1" xfId="6" applyNumberFormat="1" applyFont="1" applyFill="1" applyBorder="1" applyAlignment="1">
      <alignment horizontal="right" vertical="center"/>
    </xf>
    <xf numFmtId="165" fontId="6" fillId="5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165" fontId="5" fillId="5" borderId="1" xfId="5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left" vertical="center" wrapText="1"/>
    </xf>
    <xf numFmtId="0" fontId="8" fillId="5" borderId="0" xfId="0" applyNumberFormat="1" applyFont="1" applyFill="1" applyBorder="1" applyAlignment="1">
      <alignment horizontal="left" vertical="center" wrapText="1"/>
    </xf>
    <xf numFmtId="0" fontId="5" fillId="0" borderId="0" xfId="6" applyFont="1" applyFill="1" applyAlignment="1">
      <alignment horizontal="center" wrapText="1"/>
    </xf>
  </cellXfs>
  <cellStyles count="7">
    <cellStyle name="Обычный" xfId="0" builtinId="0"/>
    <cellStyle name="Обычный 2" xfId="2"/>
    <cellStyle name="Обычный 3" xfId="1"/>
    <cellStyle name="Обычный 4" xfId="3"/>
    <cellStyle name="Обычный 5" xfId="4"/>
    <cellStyle name="Обычный_Инвестиц.программа на 2005г. для Минфина по новой структк" xfId="6"/>
    <cellStyle name="Финансовый" xfId="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tabSelected="1" view="pageBreakPreview" zoomScale="85" zoomScaleNormal="100" zoomScaleSheetLayoutView="85" workbookViewId="0">
      <selection activeCell="H4" sqref="H4"/>
    </sheetView>
  </sheetViews>
  <sheetFormatPr defaultRowHeight="15" x14ac:dyDescent="0.25"/>
  <cols>
    <col min="1" max="1" width="6.5703125" style="4" customWidth="1"/>
    <col min="2" max="2" width="10.85546875" style="4" customWidth="1"/>
    <col min="3" max="3" width="36.28515625" style="4" customWidth="1"/>
    <col min="4" max="4" width="16.28515625" style="4" customWidth="1"/>
    <col min="5" max="5" width="13.7109375" style="4" hidden="1" customWidth="1"/>
    <col min="6" max="7" width="13.28515625" style="4" hidden="1" customWidth="1"/>
    <col min="8" max="8" width="17.5703125" style="4" customWidth="1"/>
    <col min="9" max="9" width="10.42578125" style="4" customWidth="1"/>
    <col min="10" max="10" width="8" style="27" customWidth="1"/>
    <col min="11" max="48" width="9.140625" style="27"/>
    <col min="49" max="16384" width="9.140625" style="4"/>
  </cols>
  <sheetData>
    <row r="1" spans="1:11" x14ac:dyDescent="0.25">
      <c r="A1" s="5"/>
      <c r="B1" s="5"/>
      <c r="C1" s="6"/>
      <c r="D1" s="6"/>
      <c r="E1" s="6"/>
      <c r="F1" s="6"/>
      <c r="G1" s="6"/>
      <c r="H1" s="6"/>
      <c r="I1" s="6"/>
    </row>
    <row r="2" spans="1:11" ht="15" customHeight="1" x14ac:dyDescent="0.25">
      <c r="A2" s="62" t="s">
        <v>72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5" customHeight="1" x14ac:dyDescent="0.25">
      <c r="D3" s="14"/>
      <c r="J3" s="27" t="s">
        <v>69</v>
      </c>
    </row>
    <row r="4" spans="1:11" ht="51" customHeight="1" x14ac:dyDescent="0.25">
      <c r="A4" s="15" t="s">
        <v>0</v>
      </c>
      <c r="B4" s="15" t="s">
        <v>37</v>
      </c>
      <c r="C4" s="15" t="s">
        <v>2</v>
      </c>
      <c r="D4" s="13" t="s">
        <v>8</v>
      </c>
      <c r="E4" s="3" t="s">
        <v>9</v>
      </c>
      <c r="F4" s="15" t="s">
        <v>6</v>
      </c>
      <c r="G4" s="15" t="s">
        <v>7</v>
      </c>
      <c r="H4" s="15" t="s">
        <v>12</v>
      </c>
      <c r="I4" s="15" t="s">
        <v>48</v>
      </c>
      <c r="J4" s="32" t="s">
        <v>65</v>
      </c>
      <c r="K4" s="32" t="s">
        <v>66</v>
      </c>
    </row>
    <row r="5" spans="1:11" x14ac:dyDescent="0.25">
      <c r="A5" s="7">
        <v>1</v>
      </c>
      <c r="B5" s="7">
        <v>2</v>
      </c>
      <c r="C5" s="7">
        <v>3</v>
      </c>
      <c r="D5" s="7">
        <v>4</v>
      </c>
      <c r="E5" s="7">
        <v>4</v>
      </c>
      <c r="F5" s="7">
        <v>5</v>
      </c>
      <c r="G5" s="7">
        <v>6</v>
      </c>
      <c r="H5" s="7">
        <v>5</v>
      </c>
      <c r="I5" s="7">
        <v>7</v>
      </c>
      <c r="J5" s="47">
        <v>8</v>
      </c>
      <c r="K5" s="47">
        <v>9</v>
      </c>
    </row>
    <row r="6" spans="1:11" x14ac:dyDescent="0.25">
      <c r="A6" s="8"/>
      <c r="B6" s="8"/>
      <c r="C6" s="9" t="s">
        <v>3</v>
      </c>
      <c r="D6" s="1"/>
      <c r="E6" s="2" t="e">
        <f>+#REF!/#REF!*100</f>
        <v>#REF!</v>
      </c>
      <c r="F6" s="10">
        <f>+SUM(F7:F29)</f>
        <v>0</v>
      </c>
      <c r="G6" s="10" t="e">
        <f>+SUM(G7:G29)</f>
        <v>#REF!</v>
      </c>
      <c r="H6" s="10"/>
      <c r="I6" s="23">
        <f>SUM(I7:I30)</f>
        <v>12067</v>
      </c>
      <c r="J6" s="23">
        <f t="shared" ref="J6" si="0">SUM(J7:J30)</f>
        <v>2602.3069999999998</v>
      </c>
      <c r="K6" s="23">
        <f>+J6/I6*100</f>
        <v>21.565484378884559</v>
      </c>
    </row>
    <row r="7" spans="1:11" ht="38.25" x14ac:dyDescent="0.25">
      <c r="A7" s="8">
        <v>1</v>
      </c>
      <c r="B7" s="18" t="s">
        <v>33</v>
      </c>
      <c r="C7" s="12" t="s">
        <v>39</v>
      </c>
      <c r="D7" s="18" t="s">
        <v>38</v>
      </c>
      <c r="E7" s="19" t="e">
        <f>+#REF!/F7*100</f>
        <v>#REF!</v>
      </c>
      <c r="F7" s="21"/>
      <c r="G7" s="21" t="e">
        <f>+#REF!-F7</f>
        <v>#REF!</v>
      </c>
      <c r="H7" s="25" t="s">
        <v>13</v>
      </c>
      <c r="I7" s="24">
        <v>200</v>
      </c>
      <c r="J7" s="32"/>
      <c r="K7" s="48">
        <f t="shared" ref="K7:K37" si="1">+J7/I7*100</f>
        <v>0</v>
      </c>
    </row>
    <row r="8" spans="1:11" ht="38.25" x14ac:dyDescent="0.25">
      <c r="A8" s="11">
        <v>2</v>
      </c>
      <c r="B8" s="18" t="s">
        <v>33</v>
      </c>
      <c r="C8" s="12" t="s">
        <v>40</v>
      </c>
      <c r="D8" s="18" t="s">
        <v>38</v>
      </c>
      <c r="E8" s="19" t="e">
        <f>+#REF!/F8*100</f>
        <v>#REF!</v>
      </c>
      <c r="F8" s="21"/>
      <c r="G8" s="21" t="e">
        <f>+#REF!-F8</f>
        <v>#REF!</v>
      </c>
      <c r="H8" s="25" t="s">
        <v>14</v>
      </c>
      <c r="I8" s="24">
        <v>500</v>
      </c>
      <c r="J8" s="32">
        <v>146.47499999999999</v>
      </c>
      <c r="K8" s="48">
        <f t="shared" si="1"/>
        <v>29.294999999999998</v>
      </c>
    </row>
    <row r="9" spans="1:11" ht="63.75" x14ac:dyDescent="0.25">
      <c r="A9" s="8">
        <v>3</v>
      </c>
      <c r="B9" s="18" t="s">
        <v>34</v>
      </c>
      <c r="C9" s="12" t="s">
        <v>51</v>
      </c>
      <c r="D9" s="18" t="s">
        <v>38</v>
      </c>
      <c r="E9" s="19" t="e">
        <f>+#REF!/F9*100</f>
        <v>#REF!</v>
      </c>
      <c r="F9" s="20"/>
      <c r="G9" s="21" t="e">
        <f>+#REF!-F9</f>
        <v>#REF!</v>
      </c>
      <c r="H9" s="25" t="s">
        <v>15</v>
      </c>
      <c r="I9" s="24">
        <v>225</v>
      </c>
      <c r="J9" s="32">
        <v>50</v>
      </c>
      <c r="K9" s="48">
        <f t="shared" si="1"/>
        <v>22.222222222222221</v>
      </c>
    </row>
    <row r="10" spans="1:11" s="42" customFormat="1" ht="38.25" x14ac:dyDescent="0.25">
      <c r="A10" s="50">
        <v>4</v>
      </c>
      <c r="B10" s="51" t="s">
        <v>35</v>
      </c>
      <c r="C10" s="52" t="s">
        <v>1</v>
      </c>
      <c r="D10" s="51" t="s">
        <v>38</v>
      </c>
      <c r="E10" s="53" t="e">
        <f>+#REF!/F10*100</f>
        <v>#REF!</v>
      </c>
      <c r="F10" s="54"/>
      <c r="G10" s="55" t="e">
        <f>+#REF!-F10</f>
        <v>#REF!</v>
      </c>
      <c r="H10" s="56" t="s">
        <v>16</v>
      </c>
      <c r="I10" s="57">
        <v>263</v>
      </c>
      <c r="J10" s="58">
        <v>263</v>
      </c>
      <c r="K10" s="59">
        <f t="shared" si="1"/>
        <v>100</v>
      </c>
    </row>
    <row r="11" spans="1:11" s="42" customFormat="1" ht="38.25" x14ac:dyDescent="0.25">
      <c r="A11" s="50">
        <v>5</v>
      </c>
      <c r="B11" s="51" t="s">
        <v>35</v>
      </c>
      <c r="C11" s="52" t="s">
        <v>41</v>
      </c>
      <c r="D11" s="51" t="s">
        <v>38</v>
      </c>
      <c r="E11" s="53" t="e">
        <f>+#REF!/F11*100</f>
        <v>#REF!</v>
      </c>
      <c r="F11" s="54"/>
      <c r="G11" s="55" t="e">
        <f>+#REF!-F11</f>
        <v>#REF!</v>
      </c>
      <c r="H11" s="56" t="s">
        <v>17</v>
      </c>
      <c r="I11" s="57">
        <v>80</v>
      </c>
      <c r="J11" s="58">
        <v>42.17</v>
      </c>
      <c r="K11" s="59">
        <f t="shared" si="1"/>
        <v>52.712500000000006</v>
      </c>
    </row>
    <row r="12" spans="1:11" s="42" customFormat="1" ht="38.25" x14ac:dyDescent="0.25">
      <c r="A12" s="50">
        <v>6</v>
      </c>
      <c r="B12" s="51" t="s">
        <v>35</v>
      </c>
      <c r="C12" s="52" t="s">
        <v>4</v>
      </c>
      <c r="D12" s="51" t="s">
        <v>38</v>
      </c>
      <c r="E12" s="53" t="e">
        <f>+#REF!/F12*100</f>
        <v>#REF!</v>
      </c>
      <c r="F12" s="54"/>
      <c r="G12" s="55" t="e">
        <f>+#REF!-F12</f>
        <v>#REF!</v>
      </c>
      <c r="H12" s="56" t="s">
        <v>18</v>
      </c>
      <c r="I12" s="57">
        <v>3790</v>
      </c>
      <c r="J12" s="58">
        <v>905.02</v>
      </c>
      <c r="K12" s="59">
        <f t="shared" si="1"/>
        <v>23.87915567282322</v>
      </c>
    </row>
    <row r="13" spans="1:11" s="42" customFormat="1" ht="38.25" x14ac:dyDescent="0.25">
      <c r="A13" s="50">
        <v>7</v>
      </c>
      <c r="B13" s="51" t="s">
        <v>35</v>
      </c>
      <c r="C13" s="52" t="s">
        <v>42</v>
      </c>
      <c r="D13" s="51" t="s">
        <v>38</v>
      </c>
      <c r="E13" s="53" t="e">
        <f>+#REF!/F13*100</f>
        <v>#REF!</v>
      </c>
      <c r="F13" s="54"/>
      <c r="G13" s="55" t="e">
        <f>+#REF!-F13</f>
        <v>#REF!</v>
      </c>
      <c r="H13" s="56" t="s">
        <v>43</v>
      </c>
      <c r="I13" s="57">
        <v>120</v>
      </c>
      <c r="J13" s="58">
        <v>108.28</v>
      </c>
      <c r="K13" s="59">
        <f t="shared" si="1"/>
        <v>90.233333333333334</v>
      </c>
    </row>
    <row r="14" spans="1:11" s="42" customFormat="1" ht="38.25" x14ac:dyDescent="0.25">
      <c r="A14" s="50">
        <v>8</v>
      </c>
      <c r="B14" s="51" t="s">
        <v>35</v>
      </c>
      <c r="C14" s="60" t="s">
        <v>71</v>
      </c>
      <c r="D14" s="51" t="s">
        <v>38</v>
      </c>
      <c r="E14" s="53" t="e">
        <f>+#REF!/F14*100</f>
        <v>#REF!</v>
      </c>
      <c r="F14" s="54"/>
      <c r="G14" s="55" t="e">
        <f>+#REF!-F14</f>
        <v>#REF!</v>
      </c>
      <c r="H14" s="56" t="s">
        <v>19</v>
      </c>
      <c r="I14" s="57">
        <v>100</v>
      </c>
      <c r="J14" s="58">
        <v>59.9</v>
      </c>
      <c r="K14" s="59">
        <f>+J14/I14*100</f>
        <v>59.9</v>
      </c>
    </row>
    <row r="15" spans="1:11" s="42" customFormat="1" ht="38.25" x14ac:dyDescent="0.25">
      <c r="A15" s="50">
        <v>9</v>
      </c>
      <c r="B15" s="51" t="s">
        <v>35</v>
      </c>
      <c r="C15" s="52" t="s">
        <v>44</v>
      </c>
      <c r="D15" s="51" t="s">
        <v>38</v>
      </c>
      <c r="E15" s="53" t="e">
        <f>+#REF!/F15*100</f>
        <v>#REF!</v>
      </c>
      <c r="F15" s="54"/>
      <c r="G15" s="55" t="e">
        <f>+#REF!-F15</f>
        <v>#REF!</v>
      </c>
      <c r="H15" s="56" t="s">
        <v>45</v>
      </c>
      <c r="I15" s="57">
        <v>50</v>
      </c>
      <c r="J15" s="58">
        <v>11.24</v>
      </c>
      <c r="K15" s="59">
        <f t="shared" si="1"/>
        <v>22.48</v>
      </c>
    </row>
    <row r="16" spans="1:11" s="42" customFormat="1" ht="51" x14ac:dyDescent="0.25">
      <c r="A16" s="50">
        <v>10</v>
      </c>
      <c r="B16" s="51" t="s">
        <v>35</v>
      </c>
      <c r="C16" s="61" t="s">
        <v>5</v>
      </c>
      <c r="D16" s="51" t="s">
        <v>38</v>
      </c>
      <c r="E16" s="53" t="e">
        <f>+#REF!/F16*100</f>
        <v>#REF!</v>
      </c>
      <c r="F16" s="54"/>
      <c r="G16" s="55" t="e">
        <f>+#REF!-F16</f>
        <v>#REF!</v>
      </c>
      <c r="H16" s="56" t="s">
        <v>46</v>
      </c>
      <c r="I16" s="57">
        <v>391</v>
      </c>
      <c r="J16" s="58">
        <v>160</v>
      </c>
      <c r="K16" s="59">
        <f t="shared" si="1"/>
        <v>40.92071611253197</v>
      </c>
    </row>
    <row r="17" spans="1:11" ht="51" x14ac:dyDescent="0.25">
      <c r="A17" s="22">
        <v>11</v>
      </c>
      <c r="B17" s="18" t="s">
        <v>36</v>
      </c>
      <c r="C17" s="16" t="s">
        <v>47</v>
      </c>
      <c r="D17" s="18" t="s">
        <v>38</v>
      </c>
      <c r="E17" s="19" t="e">
        <f>+#REF!/F17*100</f>
        <v>#REF!</v>
      </c>
      <c r="F17" s="20"/>
      <c r="G17" s="21" t="e">
        <f>+#REF!-F17</f>
        <v>#REF!</v>
      </c>
      <c r="H17" s="25" t="s">
        <v>20</v>
      </c>
      <c r="I17" s="24">
        <v>30</v>
      </c>
      <c r="J17" s="32">
        <v>10</v>
      </c>
      <c r="K17" s="48">
        <f t="shared" si="1"/>
        <v>33.333333333333329</v>
      </c>
    </row>
    <row r="18" spans="1:11" ht="51" x14ac:dyDescent="0.25">
      <c r="A18" s="22">
        <v>12</v>
      </c>
      <c r="B18" s="18" t="s">
        <v>32</v>
      </c>
      <c r="C18" s="12" t="s">
        <v>50</v>
      </c>
      <c r="D18" s="18" t="s">
        <v>38</v>
      </c>
      <c r="E18" s="19" t="e">
        <f>+#REF!/F18*100</f>
        <v>#REF!</v>
      </c>
      <c r="F18" s="20"/>
      <c r="G18" s="21" t="e">
        <f>+#REF!-F18</f>
        <v>#REF!</v>
      </c>
      <c r="H18" s="25" t="s">
        <v>21</v>
      </c>
      <c r="I18" s="24">
        <v>65</v>
      </c>
      <c r="J18" s="32"/>
      <c r="K18" s="48">
        <f t="shared" si="1"/>
        <v>0</v>
      </c>
    </row>
    <row r="19" spans="1:11" ht="51" x14ac:dyDescent="0.25">
      <c r="A19" s="8">
        <v>13</v>
      </c>
      <c r="B19" s="18" t="s">
        <v>32</v>
      </c>
      <c r="C19" s="12" t="s">
        <v>54</v>
      </c>
      <c r="D19" s="18" t="s">
        <v>38</v>
      </c>
      <c r="E19" s="19" t="e">
        <f>+#REF!/F19*100</f>
        <v>#REF!</v>
      </c>
      <c r="F19" s="20"/>
      <c r="G19" s="21" t="e">
        <f>+#REF!-F19</f>
        <v>#REF!</v>
      </c>
      <c r="H19" s="25" t="s">
        <v>22</v>
      </c>
      <c r="I19" s="24">
        <v>64</v>
      </c>
      <c r="J19" s="32"/>
      <c r="K19" s="48">
        <f t="shared" si="1"/>
        <v>0</v>
      </c>
    </row>
    <row r="20" spans="1:11" ht="51" x14ac:dyDescent="0.25">
      <c r="A20" s="8">
        <v>14</v>
      </c>
      <c r="B20" s="18" t="s">
        <v>32</v>
      </c>
      <c r="C20" s="12" t="s">
        <v>62</v>
      </c>
      <c r="D20" s="18" t="s">
        <v>38</v>
      </c>
      <c r="E20" s="19"/>
      <c r="F20" s="20"/>
      <c r="G20" s="21"/>
      <c r="H20" s="25" t="s">
        <v>63</v>
      </c>
      <c r="I20" s="24">
        <v>200</v>
      </c>
      <c r="J20" s="32"/>
      <c r="K20" s="48">
        <f t="shared" si="1"/>
        <v>0</v>
      </c>
    </row>
    <row r="21" spans="1:11" ht="51" x14ac:dyDescent="0.25">
      <c r="A21" s="8">
        <v>15</v>
      </c>
      <c r="B21" s="18" t="s">
        <v>32</v>
      </c>
      <c r="C21" s="12" t="s">
        <v>55</v>
      </c>
      <c r="D21" s="18" t="s">
        <v>38</v>
      </c>
      <c r="E21" s="19" t="e">
        <f>+#REF!/F21*100</f>
        <v>#REF!</v>
      </c>
      <c r="F21" s="20"/>
      <c r="G21" s="21" t="e">
        <f>+#REF!-F21</f>
        <v>#REF!</v>
      </c>
      <c r="H21" s="25" t="s">
        <v>23</v>
      </c>
      <c r="I21" s="24">
        <v>300</v>
      </c>
      <c r="J21" s="32">
        <v>38.473999999999997</v>
      </c>
      <c r="K21" s="48">
        <f t="shared" si="1"/>
        <v>12.824666666666666</v>
      </c>
    </row>
    <row r="22" spans="1:11" ht="51" x14ac:dyDescent="0.25">
      <c r="A22" s="11">
        <v>16</v>
      </c>
      <c r="B22" s="18" t="s">
        <v>32</v>
      </c>
      <c r="C22" s="12" t="s">
        <v>56</v>
      </c>
      <c r="D22" s="18" t="s">
        <v>38</v>
      </c>
      <c r="E22" s="19" t="e">
        <f>+#REF!/F22*100</f>
        <v>#REF!</v>
      </c>
      <c r="F22" s="20"/>
      <c r="G22" s="21" t="e">
        <f>+#REF!-F22</f>
        <v>#REF!</v>
      </c>
      <c r="H22" s="25" t="s">
        <v>24</v>
      </c>
      <c r="I22" s="24">
        <v>255</v>
      </c>
      <c r="J22" s="32">
        <v>12</v>
      </c>
      <c r="K22" s="48">
        <f t="shared" si="1"/>
        <v>4.7058823529411766</v>
      </c>
    </row>
    <row r="23" spans="1:11" ht="51" x14ac:dyDescent="0.25">
      <c r="A23" s="11">
        <v>17</v>
      </c>
      <c r="B23" s="18" t="s">
        <v>32</v>
      </c>
      <c r="C23" s="12" t="s">
        <v>10</v>
      </c>
      <c r="D23" s="18" t="s">
        <v>38</v>
      </c>
      <c r="E23" s="19" t="e">
        <f>+#REF!/F23*100</f>
        <v>#REF!</v>
      </c>
      <c r="F23" s="20"/>
      <c r="G23" s="21" t="e">
        <f>+#REF!-F23</f>
        <v>#REF!</v>
      </c>
      <c r="H23" s="25" t="s">
        <v>25</v>
      </c>
      <c r="I23" s="24">
        <v>100</v>
      </c>
      <c r="J23" s="32"/>
      <c r="K23" s="48">
        <f t="shared" si="1"/>
        <v>0</v>
      </c>
    </row>
    <row r="24" spans="1:11" ht="38.25" x14ac:dyDescent="0.25">
      <c r="A24" s="8">
        <v>18</v>
      </c>
      <c r="B24" s="18" t="s">
        <v>32</v>
      </c>
      <c r="C24" s="12" t="s">
        <v>57</v>
      </c>
      <c r="D24" s="18" t="s">
        <v>38</v>
      </c>
      <c r="E24" s="19" t="e">
        <f>+#REF!/F24*100</f>
        <v>#REF!</v>
      </c>
      <c r="F24" s="20"/>
      <c r="G24" s="21" t="e">
        <f>+#REF!-F24</f>
        <v>#REF!</v>
      </c>
      <c r="H24" s="25" t="s">
        <v>26</v>
      </c>
      <c r="I24" s="24">
        <f>3000-10-600</f>
        <v>2390</v>
      </c>
      <c r="J24" s="32">
        <f>27.5+30</f>
        <v>57.5</v>
      </c>
      <c r="K24" s="48">
        <f t="shared" si="1"/>
        <v>2.4058577405857742</v>
      </c>
    </row>
    <row r="25" spans="1:11" ht="63.75" x14ac:dyDescent="0.25">
      <c r="A25" s="11">
        <v>19</v>
      </c>
      <c r="B25" s="18" t="s">
        <v>32</v>
      </c>
      <c r="C25" s="12" t="s">
        <v>58</v>
      </c>
      <c r="D25" s="18" t="s">
        <v>38</v>
      </c>
      <c r="E25" s="19" t="e">
        <f>+#REF!/F25*100</f>
        <v>#REF!</v>
      </c>
      <c r="F25" s="20"/>
      <c r="G25" s="21" t="e">
        <f>+#REF!-F25</f>
        <v>#REF!</v>
      </c>
      <c r="H25" s="26" t="s">
        <v>53</v>
      </c>
      <c r="I25" s="24">
        <f>1147-176</f>
        <v>971</v>
      </c>
      <c r="J25" s="32">
        <v>180.43199999999999</v>
      </c>
      <c r="K25" s="48">
        <f t="shared" si="1"/>
        <v>18.582080329557158</v>
      </c>
    </row>
    <row r="26" spans="1:11" ht="38.25" x14ac:dyDescent="0.25">
      <c r="A26" s="8">
        <v>20</v>
      </c>
      <c r="B26" s="18" t="s">
        <v>32</v>
      </c>
      <c r="C26" s="17" t="s">
        <v>59</v>
      </c>
      <c r="D26" s="18" t="s">
        <v>38</v>
      </c>
      <c r="E26" s="19" t="e">
        <f>+#REF!/F26*100</f>
        <v>#REF!</v>
      </c>
      <c r="F26" s="20"/>
      <c r="G26" s="21" t="e">
        <f>+#REF!-F26</f>
        <v>#REF!</v>
      </c>
      <c r="H26" s="25" t="s">
        <v>27</v>
      </c>
      <c r="I26" s="24">
        <f>55+176</f>
        <v>231</v>
      </c>
      <c r="J26" s="32">
        <f>10+186</f>
        <v>196</v>
      </c>
      <c r="K26" s="48">
        <f t="shared" si="1"/>
        <v>84.848484848484844</v>
      </c>
    </row>
    <row r="27" spans="1:11" ht="63.75" x14ac:dyDescent="0.25">
      <c r="A27" s="8">
        <v>21</v>
      </c>
      <c r="B27" s="18" t="s">
        <v>32</v>
      </c>
      <c r="C27" s="12" t="s">
        <v>11</v>
      </c>
      <c r="D27" s="18" t="s">
        <v>38</v>
      </c>
      <c r="E27" s="19"/>
      <c r="F27" s="20"/>
      <c r="G27" s="21"/>
      <c r="H27" s="25" t="s">
        <v>31</v>
      </c>
      <c r="I27" s="24">
        <v>100</v>
      </c>
      <c r="J27" s="32">
        <f>5.2</f>
        <v>5.2</v>
      </c>
      <c r="K27" s="48">
        <f t="shared" si="1"/>
        <v>5.2</v>
      </c>
    </row>
    <row r="28" spans="1:11" ht="51" x14ac:dyDescent="0.25">
      <c r="A28" s="11">
        <v>22</v>
      </c>
      <c r="B28" s="18" t="s">
        <v>32</v>
      </c>
      <c r="C28" s="12" t="s">
        <v>60</v>
      </c>
      <c r="D28" s="18" t="s">
        <v>38</v>
      </c>
      <c r="E28" s="19" t="e">
        <f>+#REF!/F28*100</f>
        <v>#REF!</v>
      </c>
      <c r="F28" s="20"/>
      <c r="G28" s="21" t="e">
        <f>+#REF!-F28</f>
        <v>#REF!</v>
      </c>
      <c r="H28" s="25" t="s">
        <v>28</v>
      </c>
      <c r="I28" s="24">
        <v>342</v>
      </c>
      <c r="J28" s="32">
        <v>84.116</v>
      </c>
      <c r="K28" s="48">
        <f t="shared" si="1"/>
        <v>24.595321637426899</v>
      </c>
    </row>
    <row r="29" spans="1:11" ht="51" x14ac:dyDescent="0.25">
      <c r="A29" s="8">
        <v>23</v>
      </c>
      <c r="B29" s="18" t="s">
        <v>32</v>
      </c>
      <c r="C29" s="12" t="s">
        <v>61</v>
      </c>
      <c r="D29" s="18" t="s">
        <v>38</v>
      </c>
      <c r="E29" s="19" t="e">
        <f>+#REF!/F29*100</f>
        <v>#REF!</v>
      </c>
      <c r="F29" s="20"/>
      <c r="G29" s="21" t="e">
        <f>+#REF!-F29</f>
        <v>#REF!</v>
      </c>
      <c r="H29" s="25" t="s">
        <v>29</v>
      </c>
      <c r="I29" s="24">
        <f>550+600</f>
        <v>1150</v>
      </c>
      <c r="J29" s="32">
        <v>225</v>
      </c>
      <c r="K29" s="48">
        <f t="shared" si="1"/>
        <v>19.565217391304348</v>
      </c>
    </row>
    <row r="30" spans="1:11" ht="51.75" x14ac:dyDescent="0.25">
      <c r="A30" s="30">
        <v>24</v>
      </c>
      <c r="B30" s="18" t="s">
        <v>32</v>
      </c>
      <c r="C30" s="49" t="s">
        <v>49</v>
      </c>
      <c r="D30" s="18" t="s">
        <v>38</v>
      </c>
      <c r="E30" s="28"/>
      <c r="F30" s="28"/>
      <c r="G30" s="28"/>
      <c r="H30" s="25" t="s">
        <v>30</v>
      </c>
      <c r="I30" s="24">
        <v>150</v>
      </c>
      <c r="J30" s="32">
        <v>47.5</v>
      </c>
      <c r="K30" s="48">
        <f t="shared" si="1"/>
        <v>31.666666666666664</v>
      </c>
    </row>
    <row r="31" spans="1:11" x14ac:dyDescent="0.25">
      <c r="K31" s="48"/>
    </row>
    <row r="32" spans="1:11" x14ac:dyDescent="0.25">
      <c r="B32" s="4">
        <v>1</v>
      </c>
      <c r="C32" s="4" t="s">
        <v>33</v>
      </c>
      <c r="I32" s="45">
        <f>+I7+I8</f>
        <v>700</v>
      </c>
      <c r="J32" s="45">
        <f>+J7+J8</f>
        <v>146.47499999999999</v>
      </c>
      <c r="K32" s="48">
        <f t="shared" si="1"/>
        <v>20.925000000000001</v>
      </c>
    </row>
    <row r="33" spans="2:12" x14ac:dyDescent="0.25">
      <c r="B33" s="4">
        <v>2</v>
      </c>
      <c r="C33" s="4" t="s">
        <v>34</v>
      </c>
      <c r="I33" s="45">
        <f>+I9</f>
        <v>225</v>
      </c>
      <c r="J33" s="45">
        <f>+J9</f>
        <v>50</v>
      </c>
      <c r="K33" s="48">
        <f t="shared" si="1"/>
        <v>22.222222222222221</v>
      </c>
    </row>
    <row r="34" spans="2:12" x14ac:dyDescent="0.25">
      <c r="B34" s="4">
        <v>3</v>
      </c>
      <c r="C34" s="4" t="s">
        <v>35</v>
      </c>
      <c r="I34" s="45">
        <f>+I10+I11+I12+I13+I14+I15+I16</f>
        <v>4794</v>
      </c>
      <c r="J34" s="45">
        <f>+J10+J11+J12+J13+J14+J15+J16</f>
        <v>1549.6100000000001</v>
      </c>
      <c r="K34" s="48">
        <f t="shared" si="1"/>
        <v>32.323946599916567</v>
      </c>
      <c r="L34" s="46"/>
    </row>
    <row r="35" spans="2:12" x14ac:dyDescent="0.25">
      <c r="B35" s="4">
        <v>4</v>
      </c>
      <c r="C35" s="4" t="s">
        <v>67</v>
      </c>
      <c r="I35" s="45">
        <f>+I17</f>
        <v>30</v>
      </c>
      <c r="J35" s="45">
        <f>+J17</f>
        <v>10</v>
      </c>
      <c r="K35" s="48">
        <f t="shared" si="1"/>
        <v>33.333333333333329</v>
      </c>
    </row>
    <row r="36" spans="2:12" x14ac:dyDescent="0.25">
      <c r="B36" s="4">
        <v>5</v>
      </c>
      <c r="C36" s="4" t="s">
        <v>32</v>
      </c>
      <c r="I36" s="45">
        <f>+I30+I29+I28+I27+I26+I25+I24+I23+I22+I21+I20+I19+I18</f>
        <v>6318</v>
      </c>
      <c r="J36" s="45">
        <f>+J30+J29+J28+J27+J26+J25+J24+J23+J22+J21+J20+J19+J18</f>
        <v>846.22200000000009</v>
      </c>
      <c r="K36" s="48">
        <f t="shared" si="1"/>
        <v>13.39382716049383</v>
      </c>
    </row>
    <row r="37" spans="2:12" x14ac:dyDescent="0.25">
      <c r="C37" s="4" t="s">
        <v>68</v>
      </c>
      <c r="I37" s="45">
        <f>+I36+I35+I34+I33+I32</f>
        <v>12067</v>
      </c>
      <c r="J37" s="45">
        <f>+J36+J35+J34+J33+J32</f>
        <v>2602.3070000000002</v>
      </c>
      <c r="K37" s="48">
        <f t="shared" si="1"/>
        <v>21.565484378884562</v>
      </c>
    </row>
  </sheetData>
  <mergeCells count="1">
    <mergeCell ref="A2:K2"/>
  </mergeCells>
  <pageMargins left="0.31496062992125984" right="0" top="0" bottom="0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view="pageBreakPreview" zoomScale="85" zoomScaleNormal="100" zoomScaleSheetLayoutView="85" workbookViewId="0">
      <selection activeCell="J17" sqref="J17"/>
    </sheetView>
  </sheetViews>
  <sheetFormatPr defaultRowHeight="15" x14ac:dyDescent="0.25"/>
  <cols>
    <col min="1" max="1" width="6.5703125" style="4" customWidth="1"/>
    <col min="2" max="2" width="10.85546875" style="4" customWidth="1"/>
    <col min="3" max="3" width="36.28515625" style="4" customWidth="1"/>
    <col min="4" max="4" width="16.28515625" style="4" customWidth="1"/>
    <col min="5" max="5" width="13.7109375" style="4" hidden="1" customWidth="1"/>
    <col min="6" max="7" width="13.28515625" style="4" hidden="1" customWidth="1"/>
    <col min="8" max="8" width="17.5703125" style="4" customWidth="1"/>
    <col min="9" max="9" width="10.42578125" style="4" customWidth="1"/>
    <col min="10" max="10" width="8" style="27" customWidth="1"/>
    <col min="11" max="48" width="9.140625" style="27"/>
    <col min="49" max="16384" width="9.140625" style="4"/>
  </cols>
  <sheetData>
    <row r="1" spans="1:11" x14ac:dyDescent="0.25">
      <c r="A1" s="5"/>
      <c r="B1" s="5"/>
      <c r="C1" s="6"/>
      <c r="D1" s="6"/>
      <c r="E1" s="6"/>
      <c r="F1" s="6"/>
      <c r="G1" s="6"/>
      <c r="H1" s="6"/>
      <c r="I1" s="6"/>
    </row>
    <row r="2" spans="1:11" ht="15" customHeight="1" x14ac:dyDescent="0.25">
      <c r="A2" s="62" t="s">
        <v>70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5" customHeight="1" x14ac:dyDescent="0.25">
      <c r="D3" s="14"/>
      <c r="J3" s="27" t="s">
        <v>69</v>
      </c>
    </row>
    <row r="4" spans="1:11" ht="51" customHeight="1" x14ac:dyDescent="0.25">
      <c r="A4" s="15" t="s">
        <v>0</v>
      </c>
      <c r="B4" s="15" t="s">
        <v>37</v>
      </c>
      <c r="C4" s="15" t="s">
        <v>2</v>
      </c>
      <c r="D4" s="13" t="s">
        <v>8</v>
      </c>
      <c r="E4" s="3" t="s">
        <v>9</v>
      </c>
      <c r="F4" s="15" t="s">
        <v>6</v>
      </c>
      <c r="G4" s="15" t="s">
        <v>7</v>
      </c>
      <c r="H4" s="15" t="s">
        <v>12</v>
      </c>
      <c r="I4" s="15" t="s">
        <v>48</v>
      </c>
      <c r="J4" s="32" t="s">
        <v>65</v>
      </c>
      <c r="K4" s="32" t="s">
        <v>66</v>
      </c>
    </row>
    <row r="5" spans="1:11" x14ac:dyDescent="0.25">
      <c r="A5" s="7">
        <v>1</v>
      </c>
      <c r="B5" s="7">
        <v>2</v>
      </c>
      <c r="C5" s="7">
        <v>3</v>
      </c>
      <c r="D5" s="7">
        <v>4</v>
      </c>
      <c r="E5" s="7">
        <v>4</v>
      </c>
      <c r="F5" s="7">
        <v>5</v>
      </c>
      <c r="G5" s="7">
        <v>6</v>
      </c>
      <c r="H5" s="7">
        <v>5</v>
      </c>
      <c r="I5" s="7">
        <v>7</v>
      </c>
      <c r="J5" s="47">
        <v>8</v>
      </c>
      <c r="K5" s="47">
        <v>9</v>
      </c>
    </row>
    <row r="6" spans="1:11" x14ac:dyDescent="0.25">
      <c r="A6" s="8"/>
      <c r="B6" s="8"/>
      <c r="C6" s="9" t="s">
        <v>3</v>
      </c>
      <c r="D6" s="1"/>
      <c r="E6" s="2" t="e">
        <f>+#REF!/#REF!*100</f>
        <v>#REF!</v>
      </c>
      <c r="F6" s="10">
        <f>+SUM(F7:F29)</f>
        <v>0</v>
      </c>
      <c r="G6" s="10" t="e">
        <f>+SUM(G7:G29)</f>
        <v>#REF!</v>
      </c>
      <c r="H6" s="10"/>
      <c r="I6" s="23">
        <f>SUM(I7:I30)</f>
        <v>11807</v>
      </c>
      <c r="J6" s="23">
        <f t="shared" ref="J6" si="0">SUM(J7:J30)</f>
        <v>630.54999999999995</v>
      </c>
      <c r="K6" s="23">
        <f>+J6/I6*100</f>
        <v>5.3404759888201907</v>
      </c>
    </row>
    <row r="7" spans="1:11" ht="38.25" x14ac:dyDescent="0.25">
      <c r="A7" s="8">
        <v>1</v>
      </c>
      <c r="B7" s="18" t="s">
        <v>33</v>
      </c>
      <c r="C7" s="12" t="s">
        <v>39</v>
      </c>
      <c r="D7" s="18" t="s">
        <v>38</v>
      </c>
      <c r="E7" s="19" t="e">
        <f>+#REF!/F7*100</f>
        <v>#REF!</v>
      </c>
      <c r="F7" s="21"/>
      <c r="G7" s="21" t="e">
        <f>+#REF!-F7</f>
        <v>#REF!</v>
      </c>
      <c r="H7" s="25" t="s">
        <v>13</v>
      </c>
      <c r="I7" s="24">
        <v>200</v>
      </c>
      <c r="J7" s="31"/>
      <c r="K7" s="23">
        <f t="shared" ref="K7:K30" si="1">+J7/I7*100</f>
        <v>0</v>
      </c>
    </row>
    <row r="8" spans="1:11" ht="38.25" x14ac:dyDescent="0.25">
      <c r="A8" s="11">
        <v>2</v>
      </c>
      <c r="B8" s="18" t="s">
        <v>33</v>
      </c>
      <c r="C8" s="12" t="s">
        <v>40</v>
      </c>
      <c r="D8" s="18" t="s">
        <v>38</v>
      </c>
      <c r="E8" s="19" t="e">
        <f>+#REF!/F8*100</f>
        <v>#REF!</v>
      </c>
      <c r="F8" s="21"/>
      <c r="G8" s="21" t="e">
        <f>+#REF!-F8</f>
        <v>#REF!</v>
      </c>
      <c r="H8" s="25" t="s">
        <v>14</v>
      </c>
      <c r="I8" s="24">
        <v>500</v>
      </c>
      <c r="J8" s="31"/>
      <c r="K8" s="23">
        <f t="shared" si="1"/>
        <v>0</v>
      </c>
    </row>
    <row r="9" spans="1:11" ht="63.75" x14ac:dyDescent="0.25">
      <c r="A9" s="8">
        <v>3</v>
      </c>
      <c r="B9" s="18" t="s">
        <v>34</v>
      </c>
      <c r="C9" s="12" t="s">
        <v>51</v>
      </c>
      <c r="D9" s="18" t="s">
        <v>38</v>
      </c>
      <c r="E9" s="19" t="e">
        <f>+#REF!/F9*100</f>
        <v>#REF!</v>
      </c>
      <c r="F9" s="20"/>
      <c r="G9" s="21" t="e">
        <f>+#REF!-F9</f>
        <v>#REF!</v>
      </c>
      <c r="H9" s="25" t="s">
        <v>15</v>
      </c>
      <c r="I9" s="24">
        <v>225</v>
      </c>
      <c r="J9" s="31"/>
      <c r="K9" s="23">
        <f t="shared" si="1"/>
        <v>0</v>
      </c>
    </row>
    <row r="10" spans="1:11" s="42" customFormat="1" ht="38.25" x14ac:dyDescent="0.25">
      <c r="A10" s="33">
        <v>4</v>
      </c>
      <c r="B10" s="34" t="s">
        <v>35</v>
      </c>
      <c r="C10" s="35" t="s">
        <v>1</v>
      </c>
      <c r="D10" s="34" t="s">
        <v>38</v>
      </c>
      <c r="E10" s="36" t="e">
        <f>+#REF!/F10*100</f>
        <v>#REF!</v>
      </c>
      <c r="F10" s="37"/>
      <c r="G10" s="38" t="e">
        <f>+#REF!-F10</f>
        <v>#REF!</v>
      </c>
      <c r="H10" s="39" t="s">
        <v>16</v>
      </c>
      <c r="I10" s="40">
        <v>263</v>
      </c>
      <c r="J10" s="41"/>
      <c r="K10" s="23">
        <f t="shared" si="1"/>
        <v>0</v>
      </c>
    </row>
    <row r="11" spans="1:11" s="42" customFormat="1" ht="38.25" x14ac:dyDescent="0.25">
      <c r="A11" s="33">
        <v>5</v>
      </c>
      <c r="B11" s="34" t="s">
        <v>35</v>
      </c>
      <c r="C11" s="35" t="s">
        <v>41</v>
      </c>
      <c r="D11" s="34" t="s">
        <v>38</v>
      </c>
      <c r="E11" s="36" t="e">
        <f>+#REF!/F11*100</f>
        <v>#REF!</v>
      </c>
      <c r="F11" s="37"/>
      <c r="G11" s="38" t="e">
        <f>+#REF!-F11</f>
        <v>#REF!</v>
      </c>
      <c r="H11" s="39" t="s">
        <v>17</v>
      </c>
      <c r="I11" s="40">
        <v>80</v>
      </c>
      <c r="J11" s="41">
        <v>28.97</v>
      </c>
      <c r="K11" s="23">
        <f t="shared" si="1"/>
        <v>36.212499999999999</v>
      </c>
    </row>
    <row r="12" spans="1:11" s="42" customFormat="1" ht="38.25" x14ac:dyDescent="0.25">
      <c r="A12" s="33">
        <v>6</v>
      </c>
      <c r="B12" s="34" t="s">
        <v>35</v>
      </c>
      <c r="C12" s="35" t="s">
        <v>4</v>
      </c>
      <c r="D12" s="34" t="s">
        <v>38</v>
      </c>
      <c r="E12" s="36" t="e">
        <f>+#REF!/F12*100</f>
        <v>#REF!</v>
      </c>
      <c r="F12" s="37"/>
      <c r="G12" s="38" t="e">
        <f>+#REF!-F12</f>
        <v>#REF!</v>
      </c>
      <c r="H12" s="39" t="s">
        <v>18</v>
      </c>
      <c r="I12" s="40">
        <f>3820-300</f>
        <v>3520</v>
      </c>
      <c r="J12" s="41">
        <v>13</v>
      </c>
      <c r="K12" s="23">
        <f t="shared" si="1"/>
        <v>0.36931818181818182</v>
      </c>
    </row>
    <row r="13" spans="1:11" s="42" customFormat="1" ht="38.25" x14ac:dyDescent="0.25">
      <c r="A13" s="33">
        <v>7</v>
      </c>
      <c r="B13" s="34" t="s">
        <v>35</v>
      </c>
      <c r="C13" s="35" t="s">
        <v>42</v>
      </c>
      <c r="D13" s="34" t="s">
        <v>38</v>
      </c>
      <c r="E13" s="36" t="e">
        <f>+#REF!/F13*100</f>
        <v>#REF!</v>
      </c>
      <c r="F13" s="37"/>
      <c r="G13" s="38" t="e">
        <f>+#REF!-F13</f>
        <v>#REF!</v>
      </c>
      <c r="H13" s="39" t="s">
        <v>43</v>
      </c>
      <c r="I13" s="40">
        <v>120</v>
      </c>
      <c r="J13" s="41">
        <v>20.04</v>
      </c>
      <c r="K13" s="23">
        <f t="shared" si="1"/>
        <v>16.7</v>
      </c>
    </row>
    <row r="14" spans="1:11" s="42" customFormat="1" ht="38.25" x14ac:dyDescent="0.25">
      <c r="A14" s="33">
        <v>8</v>
      </c>
      <c r="B14" s="34" t="s">
        <v>35</v>
      </c>
      <c r="C14" s="43" t="s">
        <v>52</v>
      </c>
      <c r="D14" s="34" t="s">
        <v>38</v>
      </c>
      <c r="E14" s="36" t="e">
        <f>+#REF!/F14*100</f>
        <v>#REF!</v>
      </c>
      <c r="F14" s="37"/>
      <c r="G14" s="38" t="e">
        <f>+#REF!-F14</f>
        <v>#REF!</v>
      </c>
      <c r="H14" s="39" t="s">
        <v>19</v>
      </c>
      <c r="I14" s="40">
        <v>100</v>
      </c>
      <c r="J14" s="41">
        <v>59.9</v>
      </c>
      <c r="K14" s="23">
        <f t="shared" si="1"/>
        <v>59.9</v>
      </c>
    </row>
    <row r="15" spans="1:11" s="42" customFormat="1" ht="38.25" x14ac:dyDescent="0.25">
      <c r="A15" s="33">
        <v>9</v>
      </c>
      <c r="B15" s="34" t="s">
        <v>35</v>
      </c>
      <c r="C15" s="35" t="s">
        <v>44</v>
      </c>
      <c r="D15" s="34" t="s">
        <v>38</v>
      </c>
      <c r="E15" s="36" t="e">
        <f>+#REF!/F15*100</f>
        <v>#REF!</v>
      </c>
      <c r="F15" s="37"/>
      <c r="G15" s="38" t="e">
        <f>+#REF!-F15</f>
        <v>#REF!</v>
      </c>
      <c r="H15" s="39" t="s">
        <v>45</v>
      </c>
      <c r="I15" s="40">
        <v>50</v>
      </c>
      <c r="J15" s="41">
        <v>11.24</v>
      </c>
      <c r="K15" s="23">
        <f t="shared" si="1"/>
        <v>22.48</v>
      </c>
    </row>
    <row r="16" spans="1:11" s="42" customFormat="1" ht="51" x14ac:dyDescent="0.25">
      <c r="A16" s="33">
        <v>10</v>
      </c>
      <c r="B16" s="34" t="s">
        <v>35</v>
      </c>
      <c r="C16" s="44" t="s">
        <v>5</v>
      </c>
      <c r="D16" s="34" t="s">
        <v>38</v>
      </c>
      <c r="E16" s="36" t="e">
        <f>+#REF!/F16*100</f>
        <v>#REF!</v>
      </c>
      <c r="F16" s="37"/>
      <c r="G16" s="38" t="e">
        <f>+#REF!-F16</f>
        <v>#REF!</v>
      </c>
      <c r="H16" s="39" t="s">
        <v>46</v>
      </c>
      <c r="I16" s="40">
        <v>391</v>
      </c>
      <c r="J16" s="41">
        <v>120</v>
      </c>
      <c r="K16" s="23">
        <f t="shared" si="1"/>
        <v>30.690537084398979</v>
      </c>
    </row>
    <row r="17" spans="1:11" ht="51" x14ac:dyDescent="0.25">
      <c r="A17" s="22">
        <v>11</v>
      </c>
      <c r="B17" s="18" t="s">
        <v>36</v>
      </c>
      <c r="C17" s="16" t="s">
        <v>47</v>
      </c>
      <c r="D17" s="18" t="s">
        <v>38</v>
      </c>
      <c r="E17" s="19" t="e">
        <f>+#REF!/F17*100</f>
        <v>#REF!</v>
      </c>
      <c r="F17" s="20"/>
      <c r="G17" s="21" t="e">
        <f>+#REF!-F17</f>
        <v>#REF!</v>
      </c>
      <c r="H17" s="25" t="s">
        <v>20</v>
      </c>
      <c r="I17" s="24">
        <v>30</v>
      </c>
      <c r="J17" s="31">
        <v>10</v>
      </c>
      <c r="K17" s="23">
        <f t="shared" si="1"/>
        <v>33.333333333333329</v>
      </c>
    </row>
    <row r="18" spans="1:11" ht="51" x14ac:dyDescent="0.25">
      <c r="A18" s="22">
        <v>12</v>
      </c>
      <c r="B18" s="18" t="s">
        <v>32</v>
      </c>
      <c r="C18" s="12" t="s">
        <v>50</v>
      </c>
      <c r="D18" s="18" t="s">
        <v>38</v>
      </c>
      <c r="E18" s="19" t="e">
        <f>+#REF!/F18*100</f>
        <v>#REF!</v>
      </c>
      <c r="F18" s="20"/>
      <c r="G18" s="21" t="e">
        <f>+#REF!-F18</f>
        <v>#REF!</v>
      </c>
      <c r="H18" s="25" t="s">
        <v>21</v>
      </c>
      <c r="I18" s="24">
        <v>65</v>
      </c>
      <c r="J18" s="31"/>
      <c r="K18" s="23">
        <f t="shared" si="1"/>
        <v>0</v>
      </c>
    </row>
    <row r="19" spans="1:11" ht="51" x14ac:dyDescent="0.25">
      <c r="A19" s="8">
        <v>13</v>
      </c>
      <c r="B19" s="18" t="s">
        <v>32</v>
      </c>
      <c r="C19" s="12" t="s">
        <v>54</v>
      </c>
      <c r="D19" s="18" t="s">
        <v>38</v>
      </c>
      <c r="E19" s="19" t="e">
        <f>+#REF!/F19*100</f>
        <v>#REF!</v>
      </c>
      <c r="F19" s="20"/>
      <c r="G19" s="21" t="e">
        <f>+#REF!-F19</f>
        <v>#REF!</v>
      </c>
      <c r="H19" s="25" t="s">
        <v>22</v>
      </c>
      <c r="I19" s="24">
        <v>64</v>
      </c>
      <c r="J19" s="31"/>
      <c r="K19" s="23">
        <f t="shared" si="1"/>
        <v>0</v>
      </c>
    </row>
    <row r="20" spans="1:11" ht="51" x14ac:dyDescent="0.25">
      <c r="A20" s="8">
        <v>14</v>
      </c>
      <c r="B20" s="18" t="s">
        <v>32</v>
      </c>
      <c r="C20" s="12" t="s">
        <v>62</v>
      </c>
      <c r="D20" s="18" t="s">
        <v>38</v>
      </c>
      <c r="E20" s="19"/>
      <c r="F20" s="20"/>
      <c r="G20" s="21"/>
      <c r="H20" s="25" t="s">
        <v>63</v>
      </c>
      <c r="I20" s="24">
        <v>200</v>
      </c>
      <c r="J20" s="31"/>
      <c r="K20" s="23">
        <f t="shared" si="1"/>
        <v>0</v>
      </c>
    </row>
    <row r="21" spans="1:11" ht="51" x14ac:dyDescent="0.25">
      <c r="A21" s="8">
        <v>15</v>
      </c>
      <c r="B21" s="18" t="s">
        <v>32</v>
      </c>
      <c r="C21" s="12" t="s">
        <v>55</v>
      </c>
      <c r="D21" s="18" t="s">
        <v>38</v>
      </c>
      <c r="E21" s="19" t="e">
        <f>+#REF!/F21*100</f>
        <v>#REF!</v>
      </c>
      <c r="F21" s="20"/>
      <c r="G21" s="21" t="e">
        <f>+#REF!-F21</f>
        <v>#REF!</v>
      </c>
      <c r="H21" s="25" t="s">
        <v>23</v>
      </c>
      <c r="I21" s="24">
        <v>300</v>
      </c>
      <c r="J21" s="31"/>
      <c r="K21" s="23">
        <f t="shared" si="1"/>
        <v>0</v>
      </c>
    </row>
    <row r="22" spans="1:11" ht="51" x14ac:dyDescent="0.25">
      <c r="A22" s="11">
        <v>16</v>
      </c>
      <c r="B22" s="18" t="s">
        <v>32</v>
      </c>
      <c r="C22" s="12" t="s">
        <v>56</v>
      </c>
      <c r="D22" s="18" t="s">
        <v>38</v>
      </c>
      <c r="E22" s="19" t="e">
        <f>+#REF!/F22*100</f>
        <v>#REF!</v>
      </c>
      <c r="F22" s="20"/>
      <c r="G22" s="21" t="e">
        <f>+#REF!-F22</f>
        <v>#REF!</v>
      </c>
      <c r="H22" s="25" t="s">
        <v>24</v>
      </c>
      <c r="I22" s="24">
        <v>255</v>
      </c>
      <c r="J22" s="31"/>
      <c r="K22" s="23">
        <f t="shared" si="1"/>
        <v>0</v>
      </c>
    </row>
    <row r="23" spans="1:11" ht="51" x14ac:dyDescent="0.25">
      <c r="A23" s="11">
        <v>17</v>
      </c>
      <c r="B23" s="18" t="s">
        <v>32</v>
      </c>
      <c r="C23" s="12" t="s">
        <v>10</v>
      </c>
      <c r="D23" s="18" t="s">
        <v>38</v>
      </c>
      <c r="E23" s="19" t="e">
        <f>+#REF!/F23*100</f>
        <v>#REF!</v>
      </c>
      <c r="F23" s="20"/>
      <c r="G23" s="21" t="e">
        <f>+#REF!-F23</f>
        <v>#REF!</v>
      </c>
      <c r="H23" s="25" t="s">
        <v>25</v>
      </c>
      <c r="I23" s="24">
        <v>100</v>
      </c>
      <c r="J23" s="31"/>
      <c r="K23" s="23">
        <f t="shared" si="1"/>
        <v>0</v>
      </c>
    </row>
    <row r="24" spans="1:11" ht="38.25" x14ac:dyDescent="0.25">
      <c r="A24" s="8">
        <v>18</v>
      </c>
      <c r="B24" s="18" t="s">
        <v>32</v>
      </c>
      <c r="C24" s="12" t="s">
        <v>57</v>
      </c>
      <c r="D24" s="18" t="s">
        <v>38</v>
      </c>
      <c r="E24" s="19" t="e">
        <f>+#REF!/F24*100</f>
        <v>#REF!</v>
      </c>
      <c r="F24" s="20"/>
      <c r="G24" s="21" t="e">
        <f>+#REF!-F24</f>
        <v>#REF!</v>
      </c>
      <c r="H24" s="25" t="s">
        <v>26</v>
      </c>
      <c r="I24" s="24">
        <v>3000</v>
      </c>
      <c r="J24" s="31"/>
      <c r="K24" s="23">
        <f t="shared" si="1"/>
        <v>0</v>
      </c>
    </row>
    <row r="25" spans="1:11" ht="63.75" x14ac:dyDescent="0.25">
      <c r="A25" s="11">
        <v>19</v>
      </c>
      <c r="B25" s="18" t="s">
        <v>32</v>
      </c>
      <c r="C25" s="12" t="s">
        <v>58</v>
      </c>
      <c r="D25" s="18" t="s">
        <v>38</v>
      </c>
      <c r="E25" s="19" t="e">
        <f>+#REF!/F25*100</f>
        <v>#REF!</v>
      </c>
      <c r="F25" s="20"/>
      <c r="G25" s="21" t="e">
        <f>+#REF!-F25</f>
        <v>#REF!</v>
      </c>
      <c r="H25" s="26" t="s">
        <v>53</v>
      </c>
      <c r="I25" s="24">
        <v>1147</v>
      </c>
      <c r="J25" s="31">
        <v>2.2000000000000002</v>
      </c>
      <c r="K25" s="23">
        <f t="shared" si="1"/>
        <v>0.19180470793374021</v>
      </c>
    </row>
    <row r="26" spans="1:11" ht="38.25" x14ac:dyDescent="0.25">
      <c r="A26" s="8">
        <v>20</v>
      </c>
      <c r="B26" s="18" t="s">
        <v>32</v>
      </c>
      <c r="C26" s="17" t="s">
        <v>59</v>
      </c>
      <c r="D26" s="18" t="s">
        <v>38</v>
      </c>
      <c r="E26" s="19" t="e">
        <f>+#REF!/F26*100</f>
        <v>#REF!</v>
      </c>
      <c r="F26" s="20"/>
      <c r="G26" s="21" t="e">
        <f>+#REF!-F26</f>
        <v>#REF!</v>
      </c>
      <c r="H26" s="25" t="s">
        <v>27</v>
      </c>
      <c r="I26" s="24">
        <v>55</v>
      </c>
      <c r="J26" s="31">
        <f>10+10</f>
        <v>20</v>
      </c>
      <c r="K26" s="23">
        <f t="shared" si="1"/>
        <v>36.363636363636367</v>
      </c>
    </row>
    <row r="27" spans="1:11" ht="63.75" x14ac:dyDescent="0.25">
      <c r="A27" s="8">
        <v>21</v>
      </c>
      <c r="B27" s="18" t="s">
        <v>32</v>
      </c>
      <c r="C27" s="12" t="s">
        <v>11</v>
      </c>
      <c r="D27" s="18" t="s">
        <v>38</v>
      </c>
      <c r="E27" s="19"/>
      <c r="F27" s="20"/>
      <c r="G27" s="21"/>
      <c r="H27" s="25" t="s">
        <v>31</v>
      </c>
      <c r="I27" s="24">
        <v>100</v>
      </c>
      <c r="J27" s="31">
        <v>5.2</v>
      </c>
      <c r="K27" s="23">
        <f t="shared" si="1"/>
        <v>5.2</v>
      </c>
    </row>
    <row r="28" spans="1:11" ht="51" x14ac:dyDescent="0.25">
      <c r="A28" s="11">
        <v>22</v>
      </c>
      <c r="B28" s="18" t="s">
        <v>32</v>
      </c>
      <c r="C28" s="12" t="s">
        <v>60</v>
      </c>
      <c r="D28" s="18" t="s">
        <v>38</v>
      </c>
      <c r="E28" s="19" t="e">
        <f>+#REF!/F28*100</f>
        <v>#REF!</v>
      </c>
      <c r="F28" s="20"/>
      <c r="G28" s="21" t="e">
        <f>+#REF!-F28</f>
        <v>#REF!</v>
      </c>
      <c r="H28" s="25" t="s">
        <v>28</v>
      </c>
      <c r="I28" s="24">
        <v>342</v>
      </c>
      <c r="J28" s="31"/>
      <c r="K28" s="23">
        <f t="shared" si="1"/>
        <v>0</v>
      </c>
    </row>
    <row r="29" spans="1:11" ht="51" x14ac:dyDescent="0.25">
      <c r="A29" s="8">
        <v>23</v>
      </c>
      <c r="B29" s="18" t="s">
        <v>32</v>
      </c>
      <c r="C29" s="12" t="s">
        <v>61</v>
      </c>
      <c r="D29" s="18" t="s">
        <v>38</v>
      </c>
      <c r="E29" s="19" t="e">
        <f>+#REF!/F29*100</f>
        <v>#REF!</v>
      </c>
      <c r="F29" s="20"/>
      <c r="G29" s="21" t="e">
        <f>+#REF!-F29</f>
        <v>#REF!</v>
      </c>
      <c r="H29" s="25" t="s">
        <v>29</v>
      </c>
      <c r="I29" s="24">
        <v>550</v>
      </c>
      <c r="J29" s="31">
        <v>140</v>
      </c>
      <c r="K29" s="23">
        <f t="shared" si="1"/>
        <v>25.454545454545453</v>
      </c>
    </row>
    <row r="30" spans="1:11" ht="75" x14ac:dyDescent="0.25">
      <c r="A30" s="30">
        <v>24</v>
      </c>
      <c r="B30" s="18" t="s">
        <v>32</v>
      </c>
      <c r="C30" s="29" t="s">
        <v>49</v>
      </c>
      <c r="D30" s="18" t="s">
        <v>38</v>
      </c>
      <c r="E30" s="28"/>
      <c r="F30" s="28"/>
      <c r="G30" s="28"/>
      <c r="H30" s="25" t="s">
        <v>30</v>
      </c>
      <c r="I30" s="24">
        <v>150</v>
      </c>
      <c r="J30" s="31">
        <v>200</v>
      </c>
      <c r="K30" s="23">
        <f t="shared" si="1"/>
        <v>133.33333333333331</v>
      </c>
    </row>
    <row r="32" spans="1:11" x14ac:dyDescent="0.25">
      <c r="B32" s="4">
        <v>1</v>
      </c>
      <c r="C32" s="4" t="s">
        <v>33</v>
      </c>
      <c r="I32" s="45">
        <f>+I7+I8</f>
        <v>700</v>
      </c>
      <c r="J32" s="45">
        <f>+J7+J8</f>
        <v>0</v>
      </c>
    </row>
    <row r="33" spans="2:12" x14ac:dyDescent="0.25">
      <c r="B33" s="4">
        <v>2</v>
      </c>
      <c r="C33" s="4" t="s">
        <v>34</v>
      </c>
      <c r="I33" s="45">
        <f>+I9</f>
        <v>225</v>
      </c>
      <c r="J33" s="45">
        <f>+J9</f>
        <v>0</v>
      </c>
    </row>
    <row r="34" spans="2:12" x14ac:dyDescent="0.25">
      <c r="B34" s="4">
        <v>3</v>
      </c>
      <c r="C34" s="4" t="s">
        <v>35</v>
      </c>
      <c r="I34" s="45">
        <f>+I10+I11+I12+I13+I14+I15+I16</f>
        <v>4524</v>
      </c>
      <c r="J34" s="45">
        <f>+J10+J11+J12+J13+J14+J15+J16</f>
        <v>253.15</v>
      </c>
      <c r="L34" s="46"/>
    </row>
    <row r="35" spans="2:12" x14ac:dyDescent="0.25">
      <c r="B35" s="4">
        <v>4</v>
      </c>
      <c r="C35" s="4" t="s">
        <v>67</v>
      </c>
      <c r="I35" s="45">
        <f>+I17</f>
        <v>30</v>
      </c>
      <c r="J35" s="45">
        <f>+J17</f>
        <v>10</v>
      </c>
    </row>
    <row r="36" spans="2:12" x14ac:dyDescent="0.25">
      <c r="B36" s="4">
        <v>5</v>
      </c>
      <c r="C36" s="4" t="s">
        <v>32</v>
      </c>
      <c r="I36" s="45">
        <f>+I30+I29+I28+I27+I26+I25+I24+I23+I22+I21+I20+I19+I18</f>
        <v>6328</v>
      </c>
      <c r="J36" s="45">
        <f>+J30+J29+J28+J27+J26+J25+J24+J23+J22+J21+J20+J19+J18</f>
        <v>367.4</v>
      </c>
    </row>
    <row r="37" spans="2:12" x14ac:dyDescent="0.25">
      <c r="C37" s="4" t="s">
        <v>68</v>
      </c>
      <c r="I37" s="45">
        <f>+I36+I35+I34+I33+I32</f>
        <v>11807</v>
      </c>
      <c r="J37" s="45">
        <f>+J36+J35+J34+J33+J32</f>
        <v>630.54999999999995</v>
      </c>
    </row>
  </sheetData>
  <mergeCells count="1">
    <mergeCell ref="A2:K2"/>
  </mergeCells>
  <pageMargins left="0.31496062992125984" right="0" top="0" bottom="0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view="pageBreakPreview" zoomScale="85" zoomScaleNormal="100" zoomScaleSheetLayoutView="85" workbookViewId="0">
      <selection activeCell="J4" sqref="J4"/>
    </sheetView>
  </sheetViews>
  <sheetFormatPr defaultRowHeight="15" x14ac:dyDescent="0.25"/>
  <cols>
    <col min="1" max="1" width="6.5703125" style="4" customWidth="1"/>
    <col min="2" max="2" width="10.85546875" style="4" customWidth="1"/>
    <col min="3" max="3" width="36.28515625" style="4" customWidth="1"/>
    <col min="4" max="4" width="16.28515625" style="4" customWidth="1"/>
    <col min="5" max="5" width="13.7109375" style="4" hidden="1" customWidth="1"/>
    <col min="6" max="7" width="13.28515625" style="4" hidden="1" customWidth="1"/>
    <col min="8" max="8" width="17.5703125" style="4" customWidth="1"/>
    <col min="9" max="9" width="10.42578125" style="4" customWidth="1"/>
    <col min="10" max="10" width="8" style="27" customWidth="1"/>
    <col min="11" max="48" width="9.140625" style="27"/>
    <col min="49" max="16384" width="9.140625" style="4"/>
  </cols>
  <sheetData>
    <row r="1" spans="1:11" x14ac:dyDescent="0.25">
      <c r="A1" s="5"/>
      <c r="B1" s="5"/>
      <c r="C1" s="6"/>
      <c r="D1" s="6"/>
      <c r="E1" s="6"/>
      <c r="F1" s="6"/>
      <c r="G1" s="6"/>
      <c r="H1" s="6"/>
      <c r="I1" s="6"/>
    </row>
    <row r="2" spans="1:11" ht="15" customHeight="1" x14ac:dyDescent="0.25">
      <c r="A2" s="62" t="s">
        <v>64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5" customHeight="1" x14ac:dyDescent="0.25">
      <c r="D3" s="14"/>
      <c r="J3" s="27" t="s">
        <v>69</v>
      </c>
    </row>
    <row r="4" spans="1:11" ht="51" customHeight="1" x14ac:dyDescent="0.25">
      <c r="A4" s="15" t="s">
        <v>0</v>
      </c>
      <c r="B4" s="15" t="s">
        <v>37</v>
      </c>
      <c r="C4" s="15" t="s">
        <v>2</v>
      </c>
      <c r="D4" s="13" t="s">
        <v>8</v>
      </c>
      <c r="E4" s="3" t="s">
        <v>9</v>
      </c>
      <c r="F4" s="15" t="s">
        <v>6</v>
      </c>
      <c r="G4" s="15" t="s">
        <v>7</v>
      </c>
      <c r="H4" s="15" t="s">
        <v>12</v>
      </c>
      <c r="I4" s="15" t="s">
        <v>48</v>
      </c>
      <c r="J4" s="32" t="s">
        <v>65</v>
      </c>
      <c r="K4" s="32" t="s">
        <v>66</v>
      </c>
    </row>
    <row r="5" spans="1:11" x14ac:dyDescent="0.25">
      <c r="A5" s="7">
        <v>1</v>
      </c>
      <c r="B5" s="7">
        <v>2</v>
      </c>
      <c r="C5" s="7">
        <v>3</v>
      </c>
      <c r="D5" s="7">
        <v>4</v>
      </c>
      <c r="E5" s="7">
        <v>4</v>
      </c>
      <c r="F5" s="7">
        <v>5</v>
      </c>
      <c r="G5" s="7">
        <v>6</v>
      </c>
      <c r="H5" s="7">
        <v>5</v>
      </c>
      <c r="I5" s="7">
        <v>7</v>
      </c>
      <c r="J5" s="47">
        <v>8</v>
      </c>
      <c r="K5" s="47">
        <v>9</v>
      </c>
    </row>
    <row r="6" spans="1:11" x14ac:dyDescent="0.25">
      <c r="A6" s="8"/>
      <c r="B6" s="8"/>
      <c r="C6" s="9" t="s">
        <v>3</v>
      </c>
      <c r="D6" s="1"/>
      <c r="E6" s="2" t="e">
        <f>+#REF!/#REF!*100</f>
        <v>#REF!</v>
      </c>
      <c r="F6" s="10">
        <f>+SUM(F7:F29)</f>
        <v>0</v>
      </c>
      <c r="G6" s="10" t="e">
        <f>+SUM(G7:G29)</f>
        <v>#REF!</v>
      </c>
      <c r="H6" s="10"/>
      <c r="I6" s="23">
        <f>SUM(I7:I30)</f>
        <v>11807</v>
      </c>
      <c r="J6" s="23">
        <f t="shared" ref="J6" si="0">SUM(J7:J30)</f>
        <v>297.53999999999996</v>
      </c>
      <c r="K6" s="23">
        <f>+J6/I6*100</f>
        <v>2.5200304903870583</v>
      </c>
    </row>
    <row r="7" spans="1:11" ht="38.25" x14ac:dyDescent="0.25">
      <c r="A7" s="8">
        <v>1</v>
      </c>
      <c r="B7" s="18" t="s">
        <v>33</v>
      </c>
      <c r="C7" s="12" t="s">
        <v>39</v>
      </c>
      <c r="D7" s="18" t="s">
        <v>38</v>
      </c>
      <c r="E7" s="19" t="e">
        <f>+#REF!/F7*100</f>
        <v>#REF!</v>
      </c>
      <c r="F7" s="21"/>
      <c r="G7" s="21" t="e">
        <f>+#REF!-F7</f>
        <v>#REF!</v>
      </c>
      <c r="H7" s="25" t="s">
        <v>13</v>
      </c>
      <c r="I7" s="24">
        <v>200</v>
      </c>
      <c r="J7" s="31"/>
      <c r="K7" s="23">
        <f t="shared" ref="K7:K30" si="1">+J7/I7*100</f>
        <v>0</v>
      </c>
    </row>
    <row r="8" spans="1:11" ht="38.25" x14ac:dyDescent="0.25">
      <c r="A8" s="11">
        <v>2</v>
      </c>
      <c r="B8" s="18" t="s">
        <v>33</v>
      </c>
      <c r="C8" s="12" t="s">
        <v>40</v>
      </c>
      <c r="D8" s="18" t="s">
        <v>38</v>
      </c>
      <c r="E8" s="19" t="e">
        <f>+#REF!/F8*100</f>
        <v>#REF!</v>
      </c>
      <c r="F8" s="21"/>
      <c r="G8" s="21" t="e">
        <f>+#REF!-F8</f>
        <v>#REF!</v>
      </c>
      <c r="H8" s="25" t="s">
        <v>14</v>
      </c>
      <c r="I8" s="24">
        <v>500</v>
      </c>
      <c r="J8" s="31"/>
      <c r="K8" s="23">
        <f t="shared" si="1"/>
        <v>0</v>
      </c>
    </row>
    <row r="9" spans="1:11" ht="63.75" x14ac:dyDescent="0.25">
      <c r="A9" s="8">
        <v>3</v>
      </c>
      <c r="B9" s="18" t="s">
        <v>34</v>
      </c>
      <c r="C9" s="12" t="s">
        <v>51</v>
      </c>
      <c r="D9" s="18" t="s">
        <v>38</v>
      </c>
      <c r="E9" s="19" t="e">
        <f>+#REF!/F9*100</f>
        <v>#REF!</v>
      </c>
      <c r="F9" s="20"/>
      <c r="G9" s="21" t="e">
        <f>+#REF!-F9</f>
        <v>#REF!</v>
      </c>
      <c r="H9" s="25" t="s">
        <v>15</v>
      </c>
      <c r="I9" s="24">
        <v>225</v>
      </c>
      <c r="J9" s="31"/>
      <c r="K9" s="23">
        <f t="shared" si="1"/>
        <v>0</v>
      </c>
    </row>
    <row r="10" spans="1:11" s="42" customFormat="1" ht="38.25" x14ac:dyDescent="0.25">
      <c r="A10" s="33">
        <v>4</v>
      </c>
      <c r="B10" s="34" t="s">
        <v>35</v>
      </c>
      <c r="C10" s="35" t="s">
        <v>1</v>
      </c>
      <c r="D10" s="34" t="s">
        <v>38</v>
      </c>
      <c r="E10" s="36" t="e">
        <f>+#REF!/F10*100</f>
        <v>#REF!</v>
      </c>
      <c r="F10" s="37"/>
      <c r="G10" s="38" t="e">
        <f>+#REF!-F10</f>
        <v>#REF!</v>
      </c>
      <c r="H10" s="39" t="s">
        <v>16</v>
      </c>
      <c r="I10" s="40">
        <v>263</v>
      </c>
      <c r="J10" s="41"/>
      <c r="K10" s="23">
        <f t="shared" si="1"/>
        <v>0</v>
      </c>
    </row>
    <row r="11" spans="1:11" s="42" customFormat="1" ht="38.25" x14ac:dyDescent="0.25">
      <c r="A11" s="33">
        <v>5</v>
      </c>
      <c r="B11" s="34" t="s">
        <v>35</v>
      </c>
      <c r="C11" s="35" t="s">
        <v>41</v>
      </c>
      <c r="D11" s="34" t="s">
        <v>38</v>
      </c>
      <c r="E11" s="36" t="e">
        <f>+#REF!/F11*100</f>
        <v>#REF!</v>
      </c>
      <c r="F11" s="37"/>
      <c r="G11" s="38" t="e">
        <f>+#REF!-F11</f>
        <v>#REF!</v>
      </c>
      <c r="H11" s="39" t="s">
        <v>17</v>
      </c>
      <c r="I11" s="40">
        <v>80</v>
      </c>
      <c r="J11" s="41">
        <v>7.5</v>
      </c>
      <c r="K11" s="23">
        <f t="shared" si="1"/>
        <v>9.375</v>
      </c>
    </row>
    <row r="12" spans="1:11" s="42" customFormat="1" ht="38.25" x14ac:dyDescent="0.25">
      <c r="A12" s="33">
        <v>6</v>
      </c>
      <c r="B12" s="34" t="s">
        <v>35</v>
      </c>
      <c r="C12" s="35" t="s">
        <v>4</v>
      </c>
      <c r="D12" s="34" t="s">
        <v>38</v>
      </c>
      <c r="E12" s="36" t="e">
        <f>+#REF!/F12*100</f>
        <v>#REF!</v>
      </c>
      <c r="F12" s="37"/>
      <c r="G12" s="38" t="e">
        <f>+#REF!-F12</f>
        <v>#REF!</v>
      </c>
      <c r="H12" s="39" t="s">
        <v>18</v>
      </c>
      <c r="I12" s="40">
        <f>3820-300</f>
        <v>3520</v>
      </c>
      <c r="J12" s="41"/>
      <c r="K12" s="23">
        <f t="shared" si="1"/>
        <v>0</v>
      </c>
    </row>
    <row r="13" spans="1:11" s="42" customFormat="1" ht="38.25" x14ac:dyDescent="0.25">
      <c r="A13" s="33">
        <v>7</v>
      </c>
      <c r="B13" s="34" t="s">
        <v>35</v>
      </c>
      <c r="C13" s="35" t="s">
        <v>42</v>
      </c>
      <c r="D13" s="34" t="s">
        <v>38</v>
      </c>
      <c r="E13" s="36" t="e">
        <f>+#REF!/F13*100</f>
        <v>#REF!</v>
      </c>
      <c r="F13" s="37"/>
      <c r="G13" s="38" t="e">
        <f>+#REF!-F13</f>
        <v>#REF!</v>
      </c>
      <c r="H13" s="39" t="s">
        <v>43</v>
      </c>
      <c r="I13" s="40">
        <v>120</v>
      </c>
      <c r="J13" s="41">
        <v>20.04</v>
      </c>
      <c r="K13" s="23">
        <f t="shared" si="1"/>
        <v>16.7</v>
      </c>
    </row>
    <row r="14" spans="1:11" s="42" customFormat="1" ht="38.25" x14ac:dyDescent="0.25">
      <c r="A14" s="33">
        <v>8</v>
      </c>
      <c r="B14" s="34" t="s">
        <v>35</v>
      </c>
      <c r="C14" s="43" t="s">
        <v>52</v>
      </c>
      <c r="D14" s="34" t="s">
        <v>38</v>
      </c>
      <c r="E14" s="36" t="e">
        <f>+#REF!/F14*100</f>
        <v>#REF!</v>
      </c>
      <c r="F14" s="37"/>
      <c r="G14" s="38" t="e">
        <f>+#REF!-F14</f>
        <v>#REF!</v>
      </c>
      <c r="H14" s="39" t="s">
        <v>19</v>
      </c>
      <c r="I14" s="40">
        <v>100</v>
      </c>
      <c r="J14" s="41">
        <v>40</v>
      </c>
      <c r="K14" s="23">
        <f t="shared" si="1"/>
        <v>40</v>
      </c>
    </row>
    <row r="15" spans="1:11" s="42" customFormat="1" ht="38.25" x14ac:dyDescent="0.25">
      <c r="A15" s="33">
        <v>9</v>
      </c>
      <c r="B15" s="34" t="s">
        <v>35</v>
      </c>
      <c r="C15" s="35" t="s">
        <v>44</v>
      </c>
      <c r="D15" s="34" t="s">
        <v>38</v>
      </c>
      <c r="E15" s="36" t="e">
        <f>+#REF!/F15*100</f>
        <v>#REF!</v>
      </c>
      <c r="F15" s="37"/>
      <c r="G15" s="38" t="e">
        <f>+#REF!-F15</f>
        <v>#REF!</v>
      </c>
      <c r="H15" s="39" t="s">
        <v>45</v>
      </c>
      <c r="I15" s="40">
        <v>50</v>
      </c>
      <c r="J15" s="41"/>
      <c r="K15" s="23">
        <f t="shared" si="1"/>
        <v>0</v>
      </c>
    </row>
    <row r="16" spans="1:11" s="42" customFormat="1" ht="51" x14ac:dyDescent="0.25">
      <c r="A16" s="33">
        <v>10</v>
      </c>
      <c r="B16" s="34" t="s">
        <v>35</v>
      </c>
      <c r="C16" s="44" t="s">
        <v>5</v>
      </c>
      <c r="D16" s="34" t="s">
        <v>38</v>
      </c>
      <c r="E16" s="36" t="e">
        <f>+#REF!/F16*100</f>
        <v>#REF!</v>
      </c>
      <c r="F16" s="37"/>
      <c r="G16" s="38" t="e">
        <f>+#REF!-F16</f>
        <v>#REF!</v>
      </c>
      <c r="H16" s="39" t="s">
        <v>46</v>
      </c>
      <c r="I16" s="40">
        <v>391</v>
      </c>
      <c r="J16" s="41">
        <v>80</v>
      </c>
      <c r="K16" s="23">
        <f t="shared" si="1"/>
        <v>20.460358056265985</v>
      </c>
    </row>
    <row r="17" spans="1:11" ht="51" x14ac:dyDescent="0.25">
      <c r="A17" s="22">
        <v>11</v>
      </c>
      <c r="B17" s="18" t="s">
        <v>36</v>
      </c>
      <c r="C17" s="16" t="s">
        <v>47</v>
      </c>
      <c r="D17" s="18" t="s">
        <v>38</v>
      </c>
      <c r="E17" s="19" t="e">
        <f>+#REF!/F17*100</f>
        <v>#REF!</v>
      </c>
      <c r="F17" s="20"/>
      <c r="G17" s="21" t="e">
        <f>+#REF!-F17</f>
        <v>#REF!</v>
      </c>
      <c r="H17" s="25" t="s">
        <v>20</v>
      </c>
      <c r="I17" s="24">
        <v>30</v>
      </c>
      <c r="J17" s="31">
        <v>10</v>
      </c>
      <c r="K17" s="23">
        <f t="shared" si="1"/>
        <v>33.333333333333329</v>
      </c>
    </row>
    <row r="18" spans="1:11" ht="51" x14ac:dyDescent="0.25">
      <c r="A18" s="22">
        <v>12</v>
      </c>
      <c r="B18" s="18" t="s">
        <v>32</v>
      </c>
      <c r="C18" s="12" t="s">
        <v>50</v>
      </c>
      <c r="D18" s="18" t="s">
        <v>38</v>
      </c>
      <c r="E18" s="19" t="e">
        <f>+#REF!/F18*100</f>
        <v>#REF!</v>
      </c>
      <c r="F18" s="20"/>
      <c r="G18" s="21" t="e">
        <f>+#REF!-F18</f>
        <v>#REF!</v>
      </c>
      <c r="H18" s="25" t="s">
        <v>21</v>
      </c>
      <c r="I18" s="24">
        <v>65</v>
      </c>
      <c r="J18" s="31"/>
      <c r="K18" s="23">
        <f t="shared" si="1"/>
        <v>0</v>
      </c>
    </row>
    <row r="19" spans="1:11" ht="51" x14ac:dyDescent="0.25">
      <c r="A19" s="8">
        <v>13</v>
      </c>
      <c r="B19" s="18" t="s">
        <v>32</v>
      </c>
      <c r="C19" s="12" t="s">
        <v>54</v>
      </c>
      <c r="D19" s="18" t="s">
        <v>38</v>
      </c>
      <c r="E19" s="19" t="e">
        <f>+#REF!/F19*100</f>
        <v>#REF!</v>
      </c>
      <c r="F19" s="20"/>
      <c r="G19" s="21" t="e">
        <f>+#REF!-F19</f>
        <v>#REF!</v>
      </c>
      <c r="H19" s="25" t="s">
        <v>22</v>
      </c>
      <c r="I19" s="24">
        <v>64</v>
      </c>
      <c r="J19" s="31"/>
      <c r="K19" s="23">
        <f t="shared" si="1"/>
        <v>0</v>
      </c>
    </row>
    <row r="20" spans="1:11" ht="51" x14ac:dyDescent="0.25">
      <c r="A20" s="8">
        <v>14</v>
      </c>
      <c r="B20" s="18" t="s">
        <v>32</v>
      </c>
      <c r="C20" s="12" t="s">
        <v>62</v>
      </c>
      <c r="D20" s="18" t="s">
        <v>38</v>
      </c>
      <c r="E20" s="19"/>
      <c r="F20" s="20"/>
      <c r="G20" s="21"/>
      <c r="H20" s="25" t="s">
        <v>63</v>
      </c>
      <c r="I20" s="24">
        <v>200</v>
      </c>
      <c r="J20" s="31"/>
      <c r="K20" s="23">
        <f t="shared" si="1"/>
        <v>0</v>
      </c>
    </row>
    <row r="21" spans="1:11" ht="51" x14ac:dyDescent="0.25">
      <c r="A21" s="8">
        <v>15</v>
      </c>
      <c r="B21" s="18" t="s">
        <v>32</v>
      </c>
      <c r="C21" s="12" t="s">
        <v>55</v>
      </c>
      <c r="D21" s="18" t="s">
        <v>38</v>
      </c>
      <c r="E21" s="19" t="e">
        <f>+#REF!/F21*100</f>
        <v>#REF!</v>
      </c>
      <c r="F21" s="20"/>
      <c r="G21" s="21" t="e">
        <f>+#REF!-F21</f>
        <v>#REF!</v>
      </c>
      <c r="H21" s="25" t="s">
        <v>23</v>
      </c>
      <c r="I21" s="24">
        <v>300</v>
      </c>
      <c r="J21" s="31"/>
      <c r="K21" s="23">
        <f t="shared" si="1"/>
        <v>0</v>
      </c>
    </row>
    <row r="22" spans="1:11" ht="51" x14ac:dyDescent="0.25">
      <c r="A22" s="11">
        <v>16</v>
      </c>
      <c r="B22" s="18" t="s">
        <v>32</v>
      </c>
      <c r="C22" s="12" t="s">
        <v>56</v>
      </c>
      <c r="D22" s="18" t="s">
        <v>38</v>
      </c>
      <c r="E22" s="19" t="e">
        <f>+#REF!/F22*100</f>
        <v>#REF!</v>
      </c>
      <c r="F22" s="20"/>
      <c r="G22" s="21" t="e">
        <f>+#REF!-F22</f>
        <v>#REF!</v>
      </c>
      <c r="H22" s="25" t="s">
        <v>24</v>
      </c>
      <c r="I22" s="24">
        <v>255</v>
      </c>
      <c r="J22" s="31"/>
      <c r="K22" s="23">
        <f t="shared" si="1"/>
        <v>0</v>
      </c>
    </row>
    <row r="23" spans="1:11" ht="51" x14ac:dyDescent="0.25">
      <c r="A23" s="11">
        <v>17</v>
      </c>
      <c r="B23" s="18" t="s">
        <v>32</v>
      </c>
      <c r="C23" s="12" t="s">
        <v>10</v>
      </c>
      <c r="D23" s="18" t="s">
        <v>38</v>
      </c>
      <c r="E23" s="19" t="e">
        <f>+#REF!/F23*100</f>
        <v>#REF!</v>
      </c>
      <c r="F23" s="20"/>
      <c r="G23" s="21" t="e">
        <f>+#REF!-F23</f>
        <v>#REF!</v>
      </c>
      <c r="H23" s="25" t="s">
        <v>25</v>
      </c>
      <c r="I23" s="24">
        <v>100</v>
      </c>
      <c r="J23" s="31"/>
      <c r="K23" s="23">
        <f t="shared" si="1"/>
        <v>0</v>
      </c>
    </row>
    <row r="24" spans="1:11" ht="38.25" x14ac:dyDescent="0.25">
      <c r="A24" s="8">
        <v>18</v>
      </c>
      <c r="B24" s="18" t="s">
        <v>32</v>
      </c>
      <c r="C24" s="12" t="s">
        <v>57</v>
      </c>
      <c r="D24" s="18" t="s">
        <v>38</v>
      </c>
      <c r="E24" s="19" t="e">
        <f>+#REF!/F24*100</f>
        <v>#REF!</v>
      </c>
      <c r="F24" s="20"/>
      <c r="G24" s="21" t="e">
        <f>+#REF!-F24</f>
        <v>#REF!</v>
      </c>
      <c r="H24" s="25" t="s">
        <v>26</v>
      </c>
      <c r="I24" s="24">
        <v>3000</v>
      </c>
      <c r="J24" s="31"/>
      <c r="K24" s="23">
        <f t="shared" si="1"/>
        <v>0</v>
      </c>
    </row>
    <row r="25" spans="1:11" ht="63.75" x14ac:dyDescent="0.25">
      <c r="A25" s="11">
        <v>19</v>
      </c>
      <c r="B25" s="18" t="s">
        <v>32</v>
      </c>
      <c r="C25" s="12" t="s">
        <v>58</v>
      </c>
      <c r="D25" s="18" t="s">
        <v>38</v>
      </c>
      <c r="E25" s="19" t="e">
        <f>+#REF!/F25*100</f>
        <v>#REF!</v>
      </c>
      <c r="F25" s="20"/>
      <c r="G25" s="21" t="e">
        <f>+#REF!-F25</f>
        <v>#REF!</v>
      </c>
      <c r="H25" s="26" t="s">
        <v>53</v>
      </c>
      <c r="I25" s="24">
        <v>1147</v>
      </c>
      <c r="J25" s="31"/>
      <c r="K25" s="23">
        <f t="shared" si="1"/>
        <v>0</v>
      </c>
    </row>
    <row r="26" spans="1:11" ht="38.25" x14ac:dyDescent="0.25">
      <c r="A26" s="8">
        <v>20</v>
      </c>
      <c r="B26" s="18" t="s">
        <v>32</v>
      </c>
      <c r="C26" s="17" t="s">
        <v>59</v>
      </c>
      <c r="D26" s="18" t="s">
        <v>38</v>
      </c>
      <c r="E26" s="19" t="e">
        <f>+#REF!/F26*100</f>
        <v>#REF!</v>
      </c>
      <c r="F26" s="20"/>
      <c r="G26" s="21" t="e">
        <f>+#REF!-F26</f>
        <v>#REF!</v>
      </c>
      <c r="H26" s="25" t="s">
        <v>27</v>
      </c>
      <c r="I26" s="24">
        <v>55</v>
      </c>
      <c r="J26" s="31"/>
      <c r="K26" s="23">
        <f t="shared" si="1"/>
        <v>0</v>
      </c>
    </row>
    <row r="27" spans="1:11" ht="63.75" x14ac:dyDescent="0.25">
      <c r="A27" s="8">
        <v>21</v>
      </c>
      <c r="B27" s="18" t="s">
        <v>32</v>
      </c>
      <c r="C27" s="12" t="s">
        <v>11</v>
      </c>
      <c r="D27" s="18" t="s">
        <v>38</v>
      </c>
      <c r="E27" s="19"/>
      <c r="F27" s="20"/>
      <c r="G27" s="21"/>
      <c r="H27" s="25" t="s">
        <v>31</v>
      </c>
      <c r="I27" s="24">
        <v>100</v>
      </c>
      <c r="J27" s="31"/>
      <c r="K27" s="23">
        <f t="shared" si="1"/>
        <v>0</v>
      </c>
    </row>
    <row r="28" spans="1:11" ht="51" x14ac:dyDescent="0.25">
      <c r="A28" s="11">
        <v>22</v>
      </c>
      <c r="B28" s="18" t="s">
        <v>32</v>
      </c>
      <c r="C28" s="12" t="s">
        <v>60</v>
      </c>
      <c r="D28" s="18" t="s">
        <v>38</v>
      </c>
      <c r="E28" s="19" t="e">
        <f>+#REF!/F28*100</f>
        <v>#REF!</v>
      </c>
      <c r="F28" s="20"/>
      <c r="G28" s="21" t="e">
        <f>+#REF!-F28</f>
        <v>#REF!</v>
      </c>
      <c r="H28" s="25" t="s">
        <v>28</v>
      </c>
      <c r="I28" s="24">
        <v>342</v>
      </c>
      <c r="J28" s="31"/>
      <c r="K28" s="23">
        <f t="shared" si="1"/>
        <v>0</v>
      </c>
    </row>
    <row r="29" spans="1:11" ht="51" x14ac:dyDescent="0.25">
      <c r="A29" s="8">
        <v>23</v>
      </c>
      <c r="B29" s="18" t="s">
        <v>32</v>
      </c>
      <c r="C29" s="12" t="s">
        <v>61</v>
      </c>
      <c r="D29" s="18" t="s">
        <v>38</v>
      </c>
      <c r="E29" s="19" t="e">
        <f>+#REF!/F29*100</f>
        <v>#REF!</v>
      </c>
      <c r="F29" s="20"/>
      <c r="G29" s="21" t="e">
        <f>+#REF!-F29</f>
        <v>#REF!</v>
      </c>
      <c r="H29" s="25" t="s">
        <v>29</v>
      </c>
      <c r="I29" s="24">
        <v>550</v>
      </c>
      <c r="J29" s="31">
        <v>140</v>
      </c>
      <c r="K29" s="23">
        <f t="shared" si="1"/>
        <v>25.454545454545453</v>
      </c>
    </row>
    <row r="30" spans="1:11" ht="75" x14ac:dyDescent="0.25">
      <c r="A30" s="30">
        <v>24</v>
      </c>
      <c r="B30" s="18" t="s">
        <v>32</v>
      </c>
      <c r="C30" s="29" t="s">
        <v>49</v>
      </c>
      <c r="D30" s="18" t="s">
        <v>38</v>
      </c>
      <c r="E30" s="28"/>
      <c r="F30" s="28"/>
      <c r="G30" s="28"/>
      <c r="H30" s="25" t="s">
        <v>30</v>
      </c>
      <c r="I30" s="24">
        <v>150</v>
      </c>
      <c r="J30" s="31"/>
      <c r="K30" s="23">
        <f t="shared" si="1"/>
        <v>0</v>
      </c>
    </row>
    <row r="32" spans="1:11" x14ac:dyDescent="0.25">
      <c r="B32" s="4">
        <v>1</v>
      </c>
      <c r="C32" s="4" t="s">
        <v>33</v>
      </c>
      <c r="I32" s="45">
        <f>+I7+I8</f>
        <v>700</v>
      </c>
    </row>
    <row r="33" spans="2:12" x14ac:dyDescent="0.25">
      <c r="B33" s="4">
        <v>2</v>
      </c>
      <c r="C33" s="4" t="s">
        <v>34</v>
      </c>
      <c r="I33" s="45">
        <f>+I9</f>
        <v>225</v>
      </c>
    </row>
    <row r="34" spans="2:12" x14ac:dyDescent="0.25">
      <c r="B34" s="4">
        <v>3</v>
      </c>
      <c r="C34" s="4" t="s">
        <v>35</v>
      </c>
      <c r="I34" s="45">
        <f>+I10+I11+I12+I13+I14+I15+I16</f>
        <v>4524</v>
      </c>
      <c r="L34" s="46"/>
    </row>
    <row r="35" spans="2:12" x14ac:dyDescent="0.25">
      <c r="B35" s="4">
        <v>4</v>
      </c>
      <c r="C35" s="4" t="s">
        <v>67</v>
      </c>
      <c r="I35" s="45">
        <f>+I17</f>
        <v>30</v>
      </c>
    </row>
    <row r="36" spans="2:12" x14ac:dyDescent="0.25">
      <c r="B36" s="4">
        <v>5</v>
      </c>
      <c r="C36" s="4" t="s">
        <v>32</v>
      </c>
      <c r="I36" s="45">
        <f>+I30+I29+I28+I27+I26+I25+I24+I23+I22+I21+I20+I19+I18</f>
        <v>6328</v>
      </c>
    </row>
    <row r="37" spans="2:12" x14ac:dyDescent="0.25">
      <c r="C37" s="4" t="s">
        <v>68</v>
      </c>
      <c r="I37" s="45">
        <f>+I36+I35+I34+I33+I32</f>
        <v>11807</v>
      </c>
    </row>
  </sheetData>
  <mergeCells count="1">
    <mergeCell ref="A2:K2"/>
  </mergeCells>
  <pageMargins left="0.31496062992125984" right="0" top="0" bottom="0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01.06.2021</vt:lpstr>
      <vt:lpstr>01.04.2021 (2)</vt:lpstr>
      <vt:lpstr>01.03.2021</vt:lpstr>
      <vt:lpstr>'01.03.2021'!Область_печати</vt:lpstr>
      <vt:lpstr>'01.04.2021 (2)'!Область_печати</vt:lpstr>
      <vt:lpstr>'01.06.2021'!Область_печати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2021-06-18T05:07:53Z</dcterms:modified>
</cp:coreProperties>
</file>