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 activeTab="3"/>
  </bookViews>
  <sheets>
    <sheet name="дох" sheetId="13" r:id="rId1"/>
    <sheet name="Функ 6" sheetId="4" r:id="rId2"/>
    <sheet name="ведом 8" sheetId="2" r:id="rId3"/>
    <sheet name="вне изм прил 20" sheetId="11" r:id="rId4"/>
    <sheet name="Лист3" sheetId="14" r:id="rId5"/>
  </sheets>
  <definedNames>
    <definedName name="_xlnm._FilterDatabase" localSheetId="2" hidden="1">'ведом 8'!$A$8:$I$333</definedName>
    <definedName name="_xlnm._FilterDatabase" localSheetId="1" hidden="1">'Функ 6'!$A$10:$WVP$303</definedName>
    <definedName name="_xlnm.Print_Area" localSheetId="2">'ведом 8'!$A$1:$I$334</definedName>
    <definedName name="_xlnm.Print_Area" localSheetId="3">'вне изм прил 20'!$A$1:$C$13</definedName>
    <definedName name="_xlnm.Print_Area" localSheetId="1">'Функ 6'!$A$1:$H$303</definedName>
  </definedNames>
  <calcPr calcId="145621"/>
</workbook>
</file>

<file path=xl/calcChain.xml><?xml version="1.0" encoding="utf-8"?>
<calcChain xmlns="http://schemas.openxmlformats.org/spreadsheetml/2006/main">
  <c r="C40" i="14" l="1"/>
  <c r="D40" i="14"/>
  <c r="B40" i="14"/>
  <c r="D79" i="13"/>
  <c r="D78" i="13"/>
  <c r="D77" i="13"/>
  <c r="D76" i="13"/>
  <c r="D75" i="13"/>
  <c r="D74" i="13"/>
  <c r="D73" i="13"/>
  <c r="E72" i="13"/>
  <c r="D72" i="13"/>
  <c r="C72" i="13"/>
  <c r="D71" i="13"/>
  <c r="D70" i="13"/>
  <c r="D69" i="13"/>
  <c r="D68" i="13"/>
  <c r="D67" i="13"/>
  <c r="D66" i="13"/>
  <c r="D65" i="13"/>
  <c r="D64" i="13"/>
  <c r="D63" i="13"/>
  <c r="E62" i="13"/>
  <c r="D62" i="13"/>
  <c r="C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E49" i="13"/>
  <c r="D49" i="13" s="1"/>
  <c r="C49" i="13"/>
  <c r="D48" i="13"/>
  <c r="D47" i="13"/>
  <c r="E46" i="13"/>
  <c r="D46" i="13"/>
  <c r="C46" i="13"/>
  <c r="E45" i="13"/>
  <c r="E44" i="13" s="1"/>
  <c r="C45" i="13"/>
  <c r="C44" i="13" s="1"/>
  <c r="D43" i="13"/>
  <c r="E42" i="13"/>
  <c r="D42" i="13"/>
  <c r="C42" i="13"/>
  <c r="D41" i="13"/>
  <c r="D40" i="13"/>
  <c r="E39" i="13"/>
  <c r="D39" i="13" s="1"/>
  <c r="C39" i="13"/>
  <c r="D38" i="13"/>
  <c r="D37" i="13"/>
  <c r="E36" i="13"/>
  <c r="D36" i="13"/>
  <c r="C36" i="13"/>
  <c r="D35" i="13"/>
  <c r="D34" i="13"/>
  <c r="E33" i="13"/>
  <c r="D33" i="13" s="1"/>
  <c r="C33" i="13"/>
  <c r="D32" i="13"/>
  <c r="D31" i="13"/>
  <c r="D30" i="13"/>
  <c r="D29" i="13"/>
  <c r="E28" i="13"/>
  <c r="D28" i="13"/>
  <c r="C28" i="13"/>
  <c r="D27" i="13"/>
  <c r="D26" i="13"/>
  <c r="D25" i="13"/>
  <c r="E24" i="13"/>
  <c r="C24" i="13"/>
  <c r="D24" i="13" s="1"/>
  <c r="D23" i="13"/>
  <c r="E22" i="13"/>
  <c r="C22" i="13"/>
  <c r="D22" i="13" s="1"/>
  <c r="D21" i="13"/>
  <c r="D20" i="13"/>
  <c r="D19" i="13"/>
  <c r="E18" i="13"/>
  <c r="D18" i="13"/>
  <c r="C18" i="13"/>
  <c r="D17" i="13"/>
  <c r="D16" i="13"/>
  <c r="D15" i="13"/>
  <c r="D14" i="13"/>
  <c r="E13" i="13"/>
  <c r="E10" i="13" s="1"/>
  <c r="C13" i="13"/>
  <c r="D13" i="13" s="1"/>
  <c r="D12" i="13"/>
  <c r="E11" i="13"/>
  <c r="C11" i="13"/>
  <c r="D11" i="13" s="1"/>
  <c r="E80" i="13" l="1"/>
  <c r="D44" i="13"/>
  <c r="D45" i="13"/>
  <c r="C10" i="13"/>
  <c r="C80" i="13" s="1"/>
  <c r="K10" i="2"/>
  <c r="G261" i="4"/>
  <c r="F261" i="4"/>
  <c r="F260" i="4" s="1"/>
  <c r="G260" i="4"/>
  <c r="I171" i="2"/>
  <c r="I170" i="2" s="1"/>
  <c r="H170" i="2"/>
  <c r="G170" i="2"/>
  <c r="H92" i="2"/>
  <c r="H88" i="2"/>
  <c r="D10" i="13" l="1"/>
  <c r="D80" i="13"/>
  <c r="H261" i="4"/>
  <c r="H260" i="4" s="1"/>
  <c r="G236" i="4" l="1"/>
  <c r="G235" i="4" s="1"/>
  <c r="H236" i="4"/>
  <c r="H235" i="4" s="1"/>
  <c r="F236" i="4"/>
  <c r="F235" i="4" s="1"/>
  <c r="I158" i="2"/>
  <c r="I157" i="2" s="1"/>
  <c r="H157" i="2"/>
  <c r="G157" i="2"/>
  <c r="G155" i="2"/>
  <c r="H240" i="2" l="1"/>
  <c r="H193" i="2" l="1"/>
  <c r="H191" i="2" l="1"/>
  <c r="B4" i="14" l="1"/>
  <c r="D22" i="14" l="1"/>
  <c r="D23" i="14"/>
  <c r="D24" i="14"/>
  <c r="D25" i="14"/>
  <c r="D26" i="14"/>
  <c r="D27" i="14"/>
  <c r="D28" i="14"/>
  <c r="D29" i="14"/>
  <c r="D31" i="14"/>
  <c r="D32" i="14"/>
  <c r="D33" i="14"/>
  <c r="D34" i="14"/>
  <c r="D21" i="14"/>
  <c r="B30" i="14"/>
  <c r="D30" i="14" s="1"/>
  <c r="E5" i="14" l="1"/>
  <c r="E6" i="14"/>
  <c r="E7" i="14"/>
  <c r="E8" i="14"/>
  <c r="E9" i="14"/>
  <c r="E10" i="14"/>
  <c r="E11" i="14"/>
  <c r="E12" i="14"/>
  <c r="E13" i="14"/>
  <c r="E14" i="14"/>
  <c r="E15" i="14"/>
  <c r="E16" i="14"/>
  <c r="E17" i="14"/>
  <c r="E3" i="14"/>
  <c r="C18" i="14"/>
  <c r="D18" i="14"/>
  <c r="E4" i="14"/>
  <c r="H24" i="2"/>
  <c r="H16" i="2"/>
  <c r="B18" i="14" l="1"/>
  <c r="E18" i="14"/>
  <c r="C13" i="11"/>
  <c r="H22" i="2"/>
  <c r="G133" i="4"/>
  <c r="F133" i="4"/>
  <c r="I306" i="2"/>
  <c r="I305" i="2" s="1"/>
  <c r="H132" i="4" s="1"/>
  <c r="H305" i="2"/>
  <c r="G132" i="4" s="1"/>
  <c r="G305" i="2"/>
  <c r="F132" i="4" s="1"/>
  <c r="H65" i="2"/>
  <c r="G301" i="4"/>
  <c r="F301" i="4"/>
  <c r="I220" i="2"/>
  <c r="I219" i="2" s="1"/>
  <c r="H300" i="4" s="1"/>
  <c r="H219" i="2"/>
  <c r="G300" i="4" s="1"/>
  <c r="G219" i="2"/>
  <c r="F300" i="4" s="1"/>
  <c r="G102" i="4"/>
  <c r="F102" i="4"/>
  <c r="I51" i="2"/>
  <c r="I50" i="2" s="1"/>
  <c r="H101" i="4" s="1"/>
  <c r="H50" i="2"/>
  <c r="G101" i="4" s="1"/>
  <c r="G50" i="2"/>
  <c r="F101" i="4" s="1"/>
  <c r="G55" i="4"/>
  <c r="F55" i="4"/>
  <c r="I79" i="2"/>
  <c r="I78" i="2" s="1"/>
  <c r="H54" i="4" s="1"/>
  <c r="H78" i="2"/>
  <c r="H75" i="2" s="1"/>
  <c r="G78" i="2"/>
  <c r="F54" i="4" s="1"/>
  <c r="F26" i="4"/>
  <c r="G26" i="4"/>
  <c r="I65" i="2"/>
  <c r="I64" i="2" s="1"/>
  <c r="H64" i="2"/>
  <c r="G64" i="2"/>
  <c r="G232" i="2"/>
  <c r="G231" i="2" s="1"/>
  <c r="I236" i="2"/>
  <c r="I235" i="2" s="1"/>
  <c r="H235" i="2"/>
  <c r="G25" i="4" s="1"/>
  <c r="G235" i="2"/>
  <c r="F25" i="4" s="1"/>
  <c r="F43" i="4"/>
  <c r="G43" i="4"/>
  <c r="I245" i="2"/>
  <c r="I244" i="2" s="1"/>
  <c r="H42" i="4" s="1"/>
  <c r="H244" i="2"/>
  <c r="H238" i="2" s="1"/>
  <c r="G244" i="2"/>
  <c r="F42" i="4" s="1"/>
  <c r="F17" i="4"/>
  <c r="G17" i="4"/>
  <c r="I229" i="2"/>
  <c r="I228" i="2" s="1"/>
  <c r="H16" i="4" s="1"/>
  <c r="H228" i="2"/>
  <c r="G16" i="4" s="1"/>
  <c r="G228" i="2"/>
  <c r="F16" i="4" s="1"/>
  <c r="H156" i="2"/>
  <c r="H133" i="4" l="1"/>
  <c r="H25" i="4"/>
  <c r="H301" i="4"/>
  <c r="H102" i="4"/>
  <c r="G230" i="2"/>
  <c r="G54" i="4"/>
  <c r="H55" i="4"/>
  <c r="H26" i="4"/>
  <c r="G42" i="4"/>
  <c r="H17" i="4"/>
  <c r="H43" i="4"/>
  <c r="G253" i="4"/>
  <c r="F253" i="4"/>
  <c r="I142" i="2"/>
  <c r="I141" i="2" s="1"/>
  <c r="H252" i="4" s="1"/>
  <c r="H141" i="2"/>
  <c r="G252" i="4" s="1"/>
  <c r="G141" i="2"/>
  <c r="F252" i="4" s="1"/>
  <c r="G143" i="2"/>
  <c r="G242" i="4"/>
  <c r="F242" i="4"/>
  <c r="H322" i="2"/>
  <c r="G241" i="4" s="1"/>
  <c r="G322" i="2"/>
  <c r="F241" i="4" s="1"/>
  <c r="I323" i="2"/>
  <c r="I322" i="2" s="1"/>
  <c r="H241" i="4" s="1"/>
  <c r="G295" i="4"/>
  <c r="F295" i="4"/>
  <c r="I214" i="2"/>
  <c r="I213" i="2" s="1"/>
  <c r="H213" i="2"/>
  <c r="G213" i="2"/>
  <c r="I333" i="2"/>
  <c r="I330" i="2"/>
  <c r="I328" i="2"/>
  <c r="I325" i="2"/>
  <c r="I321" i="2"/>
  <c r="I318" i="2"/>
  <c r="I315" i="2"/>
  <c r="I313" i="2"/>
  <c r="I310" i="2"/>
  <c r="I309" i="2"/>
  <c r="I304" i="2"/>
  <c r="I302" i="2"/>
  <c r="I299" i="2"/>
  <c r="I297" i="2"/>
  <c r="I295" i="2"/>
  <c r="I291" i="2"/>
  <c r="I289" i="2"/>
  <c r="I287" i="2"/>
  <c r="I284" i="2"/>
  <c r="I282" i="2"/>
  <c r="I278" i="2"/>
  <c r="I276" i="2"/>
  <c r="I274" i="2"/>
  <c r="I271" i="2"/>
  <c r="I270" i="2"/>
  <c r="I267" i="2"/>
  <c r="I266" i="2"/>
  <c r="I261" i="2"/>
  <c r="I259" i="2"/>
  <c r="I258" i="2"/>
  <c r="I256" i="2"/>
  <c r="I252" i="2"/>
  <c r="I249" i="2"/>
  <c r="I247" i="2"/>
  <c r="I243" i="2"/>
  <c r="I241" i="2"/>
  <c r="I240" i="2"/>
  <c r="I234" i="2"/>
  <c r="I233" i="2"/>
  <c r="I227" i="2"/>
  <c r="I222" i="2"/>
  <c r="I216" i="2"/>
  <c r="I211" i="2"/>
  <c r="I207" i="2"/>
  <c r="I203" i="2"/>
  <c r="I197" i="2"/>
  <c r="I196" i="2"/>
  <c r="I194" i="2"/>
  <c r="I192" i="2"/>
  <c r="I185" i="2"/>
  <c r="I184" i="2"/>
  <c r="I182" i="2"/>
  <c r="I181" i="2" s="1"/>
  <c r="I180" i="2"/>
  <c r="I179" i="2" s="1"/>
  <c r="I178" i="2"/>
  <c r="I177" i="2" s="1"/>
  <c r="I176" i="2"/>
  <c r="I174" i="2"/>
  <c r="I169" i="2"/>
  <c r="I168" i="2" s="1"/>
  <c r="I167" i="2"/>
  <c r="I166" i="2" s="1"/>
  <c r="I164" i="2"/>
  <c r="I163" i="2" s="1"/>
  <c r="I162" i="2"/>
  <c r="I161" i="2" s="1"/>
  <c r="I160" i="2"/>
  <c r="I159" i="2" s="1"/>
  <c r="I156" i="2"/>
  <c r="I155" i="2" s="1"/>
  <c r="I154" i="2"/>
  <c r="I153" i="2" s="1"/>
  <c r="I152" i="2"/>
  <c r="I151" i="2" s="1"/>
  <c r="I149" i="2"/>
  <c r="I147" i="2" s="1"/>
  <c r="I146" i="2" s="1"/>
  <c r="I144" i="2"/>
  <c r="I139" i="2"/>
  <c r="I133" i="2"/>
  <c r="I131" i="2"/>
  <c r="I129" i="2"/>
  <c r="I127" i="2"/>
  <c r="I125" i="2"/>
  <c r="I123" i="2"/>
  <c r="I119" i="2"/>
  <c r="I115" i="2"/>
  <c r="I114" i="2"/>
  <c r="I110" i="2"/>
  <c r="I106" i="2"/>
  <c r="I104" i="2"/>
  <c r="I102" i="2"/>
  <c r="I100" i="2"/>
  <c r="I98" i="2"/>
  <c r="I96" i="2"/>
  <c r="I94" i="2"/>
  <c r="I92" i="2"/>
  <c r="I88" i="2"/>
  <c r="I82" i="2"/>
  <c r="I76" i="2"/>
  <c r="I71" i="2"/>
  <c r="I68" i="2"/>
  <c r="I63" i="2"/>
  <c r="I62" i="2"/>
  <c r="I54" i="2"/>
  <c r="I49" i="2"/>
  <c r="I46" i="2"/>
  <c r="I43" i="2"/>
  <c r="I41" i="2"/>
  <c r="I39" i="2"/>
  <c r="I34" i="2"/>
  <c r="I31" i="2"/>
  <c r="I29" i="2"/>
  <c r="I27" i="2"/>
  <c r="I25" i="2"/>
  <c r="I24" i="2"/>
  <c r="I22" i="2"/>
  <c r="I16" i="2"/>
  <c r="I150" i="2" l="1"/>
  <c r="I165" i="2"/>
  <c r="F294" i="4"/>
  <c r="H294" i="4"/>
  <c r="G140" i="2"/>
  <c r="H253" i="4"/>
  <c r="H242" i="4"/>
  <c r="I183" i="2"/>
  <c r="G294" i="4"/>
  <c r="H295" i="4"/>
  <c r="H332" i="2" l="1"/>
  <c r="H331" i="2" s="1"/>
  <c r="I332" i="2"/>
  <c r="I331" i="2" s="1"/>
  <c r="H329" i="2"/>
  <c r="I329" i="2"/>
  <c r="H327" i="2"/>
  <c r="I327" i="2"/>
  <c r="H324" i="2"/>
  <c r="I324" i="2"/>
  <c r="H320" i="2"/>
  <c r="I320" i="2"/>
  <c r="H317" i="2"/>
  <c r="H316" i="2" s="1"/>
  <c r="I317" i="2"/>
  <c r="I316" i="2" s="1"/>
  <c r="H314" i="2"/>
  <c r="I314" i="2"/>
  <c r="H312" i="2"/>
  <c r="I312" i="2"/>
  <c r="H308" i="2"/>
  <c r="I308" i="2"/>
  <c r="H303" i="2"/>
  <c r="I303" i="2"/>
  <c r="H301" i="2"/>
  <c r="I301" i="2"/>
  <c r="H298" i="2"/>
  <c r="I298" i="2"/>
  <c r="H296" i="2"/>
  <c r="I296" i="2"/>
  <c r="H294" i="2"/>
  <c r="I294" i="2"/>
  <c r="H290" i="2"/>
  <c r="I290" i="2"/>
  <c r="H288" i="2"/>
  <c r="I288" i="2"/>
  <c r="H286" i="2"/>
  <c r="I286" i="2"/>
  <c r="H283" i="2"/>
  <c r="I283" i="2"/>
  <c r="H281" i="2"/>
  <c r="H280" i="2" s="1"/>
  <c r="I281" i="2"/>
  <c r="I280" i="2" s="1"/>
  <c r="H277" i="2"/>
  <c r="I277" i="2"/>
  <c r="H275" i="2"/>
  <c r="I275" i="2"/>
  <c r="H273" i="2"/>
  <c r="I273" i="2"/>
  <c r="H269" i="2"/>
  <c r="I269" i="2"/>
  <c r="H265" i="2"/>
  <c r="H264" i="2" s="1"/>
  <c r="H263" i="2" s="1"/>
  <c r="H262" i="2" s="1"/>
  <c r="I265" i="2"/>
  <c r="I264" i="2" s="1"/>
  <c r="I263" i="2" s="1"/>
  <c r="I262" i="2" s="1"/>
  <c r="H260" i="2"/>
  <c r="H253" i="2" s="1"/>
  <c r="I260" i="2"/>
  <c r="H257" i="2"/>
  <c r="I257" i="2"/>
  <c r="H255" i="2"/>
  <c r="I255" i="2"/>
  <c r="H251" i="2"/>
  <c r="H250" i="2" s="1"/>
  <c r="I251" i="2"/>
  <c r="I250" i="2" s="1"/>
  <c r="H248" i="2"/>
  <c r="I248" i="2"/>
  <c r="H246" i="2"/>
  <c r="I246" i="2"/>
  <c r="H237" i="2"/>
  <c r="H239" i="2"/>
  <c r="I239" i="2"/>
  <c r="H232" i="2"/>
  <c r="H231" i="2" s="1"/>
  <c r="H230" i="2" s="1"/>
  <c r="I232" i="2"/>
  <c r="I231" i="2" s="1"/>
  <c r="I230" i="2" s="1"/>
  <c r="H226" i="2"/>
  <c r="H225" i="2" s="1"/>
  <c r="I226" i="2"/>
  <c r="I225" i="2" s="1"/>
  <c r="H221" i="2"/>
  <c r="G302" i="4" s="1"/>
  <c r="I221" i="2"/>
  <c r="H217" i="2"/>
  <c r="H215" i="2"/>
  <c r="I215" i="2"/>
  <c r="H210" i="2"/>
  <c r="H209" i="2" s="1"/>
  <c r="I210" i="2"/>
  <c r="I209" i="2" s="1"/>
  <c r="H206" i="2"/>
  <c r="H205" i="2" s="1"/>
  <c r="H204" i="2" s="1"/>
  <c r="I206" i="2"/>
  <c r="I205" i="2" s="1"/>
  <c r="I204" i="2" s="1"/>
  <c r="H202" i="2"/>
  <c r="H201" i="2" s="1"/>
  <c r="H200" i="2" s="1"/>
  <c r="H199" i="2" s="1"/>
  <c r="H198" i="2" s="1"/>
  <c r="I202" i="2"/>
  <c r="I201" i="2" s="1"/>
  <c r="I200" i="2" s="1"/>
  <c r="I199" i="2" s="1"/>
  <c r="I198" i="2" s="1"/>
  <c r="H195" i="2"/>
  <c r="I195" i="2"/>
  <c r="G195" i="2"/>
  <c r="H190" i="2"/>
  <c r="H189" i="2" s="1"/>
  <c r="H188" i="2" s="1"/>
  <c r="H183" i="2"/>
  <c r="H181" i="2"/>
  <c r="H179" i="2"/>
  <c r="H177" i="2"/>
  <c r="H173" i="2"/>
  <c r="H168" i="2"/>
  <c r="H166" i="2"/>
  <c r="H163" i="2"/>
  <c r="H161" i="2"/>
  <c r="H159" i="2"/>
  <c r="H155" i="2"/>
  <c r="H153" i="2"/>
  <c r="H151" i="2"/>
  <c r="H147" i="2"/>
  <c r="H146" i="2" s="1"/>
  <c r="H148" i="2"/>
  <c r="I148" i="2"/>
  <c r="H143" i="2"/>
  <c r="H140" i="2" s="1"/>
  <c r="I143" i="2"/>
  <c r="I140" i="2" s="1"/>
  <c r="H138" i="2"/>
  <c r="H137" i="2" s="1"/>
  <c r="H136" i="2" s="1"/>
  <c r="H135" i="2" s="1"/>
  <c r="I138" i="2"/>
  <c r="I137" i="2" s="1"/>
  <c r="I136" i="2" s="1"/>
  <c r="I135" i="2" s="1"/>
  <c r="H132" i="2"/>
  <c r="I132" i="2"/>
  <c r="H81" i="2"/>
  <c r="H80" i="2" s="1"/>
  <c r="I81" i="2"/>
  <c r="I80" i="2" s="1"/>
  <c r="H70" i="2"/>
  <c r="H69" i="2" s="1"/>
  <c r="I70" i="2"/>
  <c r="I69" i="2" s="1"/>
  <c r="H67" i="2"/>
  <c r="H66" i="2" s="1"/>
  <c r="I67" i="2"/>
  <c r="I66" i="2" s="1"/>
  <c r="H60" i="2"/>
  <c r="H59" i="2" s="1"/>
  <c r="H53" i="2"/>
  <c r="H52" i="2" s="1"/>
  <c r="I53" i="2"/>
  <c r="I52" i="2" s="1"/>
  <c r="H47" i="2"/>
  <c r="H45" i="2" s="1"/>
  <c r="H42" i="2"/>
  <c r="I42" i="2"/>
  <c r="H38" i="2"/>
  <c r="H35" i="2"/>
  <c r="H33" i="2"/>
  <c r="H32" i="2" s="1"/>
  <c r="I33" i="2"/>
  <c r="I32" i="2" s="1"/>
  <c r="H30" i="2"/>
  <c r="I30" i="2"/>
  <c r="H28" i="2"/>
  <c r="I28" i="2"/>
  <c r="H26" i="2"/>
  <c r="I26" i="2"/>
  <c r="H23" i="2"/>
  <c r="I23" i="2"/>
  <c r="H21" i="2"/>
  <c r="I21" i="2"/>
  <c r="H19" i="2"/>
  <c r="H15" i="2"/>
  <c r="H14" i="2" s="1"/>
  <c r="H13" i="2" s="1"/>
  <c r="I15" i="2"/>
  <c r="I14" i="2" s="1"/>
  <c r="I13" i="2" s="1"/>
  <c r="H128" i="2"/>
  <c r="H126" i="2"/>
  <c r="I126" i="2"/>
  <c r="H124" i="2"/>
  <c r="I124" i="2"/>
  <c r="H122" i="2"/>
  <c r="H121" i="2" s="1"/>
  <c r="H120" i="2" s="1"/>
  <c r="H117" i="2" s="1"/>
  <c r="I122" i="2"/>
  <c r="I121" i="2" s="1"/>
  <c r="I120" i="2" s="1"/>
  <c r="I117" i="2" s="1"/>
  <c r="H118" i="2"/>
  <c r="I118" i="2"/>
  <c r="H113" i="2"/>
  <c r="H112" i="2" s="1"/>
  <c r="H111" i="2" s="1"/>
  <c r="I113" i="2"/>
  <c r="I112" i="2" s="1"/>
  <c r="I111" i="2" s="1"/>
  <c r="H109" i="2"/>
  <c r="H108" i="2" s="1"/>
  <c r="H107" i="2" s="1"/>
  <c r="I109" i="2"/>
  <c r="I108" i="2" s="1"/>
  <c r="I107" i="2" s="1"/>
  <c r="H105" i="2"/>
  <c r="I105" i="2"/>
  <c r="H103" i="2"/>
  <c r="I103" i="2"/>
  <c r="H101" i="2"/>
  <c r="I101" i="2"/>
  <c r="H99" i="2"/>
  <c r="I99" i="2"/>
  <c r="H97" i="2"/>
  <c r="I97" i="2"/>
  <c r="I89" i="2" s="1"/>
  <c r="H95" i="2"/>
  <c r="I95" i="2"/>
  <c r="H93" i="2"/>
  <c r="I93" i="2"/>
  <c r="H91" i="2"/>
  <c r="H90" i="2" s="1"/>
  <c r="I91" i="2"/>
  <c r="I90" i="2" s="1"/>
  <c r="H87" i="2"/>
  <c r="H86" i="2" s="1"/>
  <c r="H85" i="2" s="1"/>
  <c r="I87" i="2"/>
  <c r="I86" i="2" s="1"/>
  <c r="I85" i="2" s="1"/>
  <c r="G15" i="4"/>
  <c r="G14" i="4" s="1"/>
  <c r="G13" i="4" s="1"/>
  <c r="H15" i="4"/>
  <c r="H14" i="4" s="1"/>
  <c r="H13" i="4" s="1"/>
  <c r="G22" i="4"/>
  <c r="G23" i="4"/>
  <c r="H23" i="4"/>
  <c r="G24" i="4"/>
  <c r="H24" i="4"/>
  <c r="G29" i="4"/>
  <c r="H29" i="4"/>
  <c r="G30" i="4"/>
  <c r="H30" i="4"/>
  <c r="G33" i="4"/>
  <c r="G32" i="4" s="1"/>
  <c r="G31" i="4" s="1"/>
  <c r="H33" i="4"/>
  <c r="H32" i="4" s="1"/>
  <c r="H31" i="4" s="1"/>
  <c r="G37" i="4"/>
  <c r="H37" i="4"/>
  <c r="G39" i="4"/>
  <c r="H39" i="4"/>
  <c r="G40" i="4"/>
  <c r="G41" i="4"/>
  <c r="H41" i="4"/>
  <c r="G45" i="4"/>
  <c r="G44" i="4" s="1"/>
  <c r="H45" i="4"/>
  <c r="H44" i="4" s="1"/>
  <c r="G49" i="4"/>
  <c r="G48" i="4" s="1"/>
  <c r="G50" i="4"/>
  <c r="H50" i="4"/>
  <c r="G52" i="4"/>
  <c r="G53" i="4"/>
  <c r="H53" i="4"/>
  <c r="G58" i="4"/>
  <c r="G57" i="4" s="1"/>
  <c r="G56" i="4" s="1"/>
  <c r="H58" i="4"/>
  <c r="H57" i="4" s="1"/>
  <c r="H56" i="4" s="1"/>
  <c r="G60" i="4"/>
  <c r="G59" i="4" s="1"/>
  <c r="H60" i="4"/>
  <c r="H59" i="4" s="1"/>
  <c r="G63" i="4"/>
  <c r="G62" i="4" s="1"/>
  <c r="G61" i="4" s="1"/>
  <c r="H63" i="4"/>
  <c r="H62" i="4" s="1"/>
  <c r="H61" i="4" s="1"/>
  <c r="G67" i="4"/>
  <c r="G66" i="4" s="1"/>
  <c r="H67" i="4"/>
  <c r="H66" i="4" s="1"/>
  <c r="G69" i="4"/>
  <c r="H69" i="4"/>
  <c r="G70" i="4"/>
  <c r="H70" i="4"/>
  <c r="G72" i="4"/>
  <c r="G71" i="4" s="1"/>
  <c r="H72" i="4"/>
  <c r="H71" i="4" s="1"/>
  <c r="G74" i="4"/>
  <c r="H74" i="4"/>
  <c r="G75" i="4"/>
  <c r="H75" i="4"/>
  <c r="G80" i="4"/>
  <c r="H80" i="4"/>
  <c r="G81" i="4"/>
  <c r="H81" i="4"/>
  <c r="G82" i="4"/>
  <c r="H82" i="4"/>
  <c r="G86" i="4"/>
  <c r="H86" i="4"/>
  <c r="G87" i="4"/>
  <c r="H87" i="4"/>
  <c r="G89" i="4"/>
  <c r="G88" i="4" s="1"/>
  <c r="H89" i="4"/>
  <c r="H88" i="4" s="1"/>
  <c r="G91" i="4"/>
  <c r="G90" i="4" s="1"/>
  <c r="H91" i="4"/>
  <c r="H90" i="4" s="1"/>
  <c r="G93" i="4"/>
  <c r="G92" i="4" s="1"/>
  <c r="H93" i="4"/>
  <c r="H92" i="4" s="1"/>
  <c r="G97" i="4"/>
  <c r="H97" i="4"/>
  <c r="G99" i="4"/>
  <c r="G100" i="4"/>
  <c r="H100" i="4"/>
  <c r="G105" i="4"/>
  <c r="G104" i="4" s="1"/>
  <c r="H105" i="4"/>
  <c r="H104" i="4" s="1"/>
  <c r="G107" i="4"/>
  <c r="G106" i="4" s="1"/>
  <c r="H107" i="4"/>
  <c r="H106" i="4" s="1"/>
  <c r="G110" i="4"/>
  <c r="G109" i="4" s="1"/>
  <c r="G108" i="4" s="1"/>
  <c r="H110" i="4"/>
  <c r="H109" i="4" s="1"/>
  <c r="H108" i="4" s="1"/>
  <c r="G114" i="4"/>
  <c r="G113" i="4" s="1"/>
  <c r="H114" i="4"/>
  <c r="H113" i="4" s="1"/>
  <c r="G116" i="4"/>
  <c r="G115" i="4" s="1"/>
  <c r="H116" i="4"/>
  <c r="H115" i="4" s="1"/>
  <c r="G118" i="4"/>
  <c r="G117" i="4" s="1"/>
  <c r="H118" i="4"/>
  <c r="H117" i="4" s="1"/>
  <c r="G122" i="4"/>
  <c r="G121" i="4" s="1"/>
  <c r="H122" i="4"/>
  <c r="H121" i="4" s="1"/>
  <c r="G124" i="4"/>
  <c r="G123" i="4" s="1"/>
  <c r="H124" i="4"/>
  <c r="H123" i="4" s="1"/>
  <c r="G126" i="4"/>
  <c r="G125" i="4" s="1"/>
  <c r="H126" i="4"/>
  <c r="H125" i="4" s="1"/>
  <c r="G129" i="4"/>
  <c r="G128" i="4" s="1"/>
  <c r="H129" i="4"/>
  <c r="H128" i="4" s="1"/>
  <c r="G131" i="4"/>
  <c r="G130" i="4" s="1"/>
  <c r="H131" i="4"/>
  <c r="H130" i="4" s="1"/>
  <c r="G138" i="4"/>
  <c r="G137" i="4" s="1"/>
  <c r="G136" i="4" s="1"/>
  <c r="G135" i="4" s="1"/>
  <c r="H138" i="4"/>
  <c r="H137" i="4" s="1"/>
  <c r="H136" i="4" s="1"/>
  <c r="H135" i="4" s="1"/>
  <c r="G142" i="4"/>
  <c r="G141" i="4" s="1"/>
  <c r="G140" i="4" s="1"/>
  <c r="H142" i="4"/>
  <c r="H141" i="4" s="1"/>
  <c r="H140" i="4" s="1"/>
  <c r="G144" i="4"/>
  <c r="G143" i="4" s="1"/>
  <c r="H144" i="4"/>
  <c r="H143" i="4" s="1"/>
  <c r="G146" i="4"/>
  <c r="G145" i="4" s="1"/>
  <c r="H146" i="4"/>
  <c r="H145" i="4" s="1"/>
  <c r="G148" i="4"/>
  <c r="G147" i="4" s="1"/>
  <c r="H148" i="4"/>
  <c r="H147" i="4" s="1"/>
  <c r="G150" i="4"/>
  <c r="G149" i="4" s="1"/>
  <c r="H150" i="4"/>
  <c r="H149" i="4" s="1"/>
  <c r="G152" i="4"/>
  <c r="G151" i="4" s="1"/>
  <c r="H152" i="4"/>
  <c r="H151" i="4" s="1"/>
  <c r="G154" i="4"/>
  <c r="G153" i="4" s="1"/>
  <c r="H154" i="4"/>
  <c r="H153" i="4" s="1"/>
  <c r="G156" i="4"/>
  <c r="G155" i="4" s="1"/>
  <c r="H156" i="4"/>
  <c r="H155" i="4" s="1"/>
  <c r="G160" i="4"/>
  <c r="G159" i="4" s="1"/>
  <c r="G158" i="4" s="1"/>
  <c r="H160" i="4"/>
  <c r="H159" i="4" s="1"/>
  <c r="H158" i="4" s="1"/>
  <c r="G164" i="4"/>
  <c r="G163" i="4" s="1"/>
  <c r="G162" i="4" s="1"/>
  <c r="G161" i="4" s="1"/>
  <c r="H164" i="4"/>
  <c r="H163" i="4" s="1"/>
  <c r="H162" i="4" s="1"/>
  <c r="H161" i="4" s="1"/>
  <c r="G168" i="4"/>
  <c r="H168" i="4"/>
  <c r="G169" i="4"/>
  <c r="H169" i="4"/>
  <c r="G172" i="4"/>
  <c r="H172" i="4"/>
  <c r="G173" i="4"/>
  <c r="H173" i="4"/>
  <c r="G175" i="4"/>
  <c r="G174" i="4" s="1"/>
  <c r="H175" i="4"/>
  <c r="H174" i="4" s="1"/>
  <c r="G177" i="4"/>
  <c r="G176" i="4" s="1"/>
  <c r="H177" i="4"/>
  <c r="H176" i="4" s="1"/>
  <c r="G181" i="4"/>
  <c r="G180" i="4" s="1"/>
  <c r="G179" i="4" s="1"/>
  <c r="G178" i="4" s="1"/>
  <c r="H181" i="4"/>
  <c r="H180" i="4" s="1"/>
  <c r="H179" i="4" s="1"/>
  <c r="H178" i="4" s="1"/>
  <c r="G183" i="4"/>
  <c r="G182" i="4" s="1"/>
  <c r="H183" i="4"/>
  <c r="H182" i="4" s="1"/>
  <c r="G185" i="4"/>
  <c r="G184" i="4" s="1"/>
  <c r="H185" i="4"/>
  <c r="H184" i="4" s="1"/>
  <c r="G187" i="4"/>
  <c r="G186" i="4" s="1"/>
  <c r="H187" i="4"/>
  <c r="H186" i="4" s="1"/>
  <c r="G189" i="4"/>
  <c r="H189" i="4"/>
  <c r="G190" i="4"/>
  <c r="G191" i="4"/>
  <c r="H191" i="4"/>
  <c r="G193" i="4"/>
  <c r="G192" i="4" s="1"/>
  <c r="H193" i="4"/>
  <c r="H192" i="4" s="1"/>
  <c r="G195" i="4"/>
  <c r="H195" i="4"/>
  <c r="G196" i="4"/>
  <c r="H196" i="4"/>
  <c r="G200" i="4"/>
  <c r="G199" i="4" s="1"/>
  <c r="G202" i="4"/>
  <c r="G201" i="4" s="1"/>
  <c r="H202" i="4"/>
  <c r="H201" i="4" s="1"/>
  <c r="G204" i="4"/>
  <c r="G203" i="4" s="1"/>
  <c r="H204" i="4"/>
  <c r="H203" i="4" s="1"/>
  <c r="G206" i="4"/>
  <c r="G205" i="4" s="1"/>
  <c r="H206" i="4"/>
  <c r="H205" i="4" s="1"/>
  <c r="G209" i="4"/>
  <c r="H209" i="4"/>
  <c r="G210" i="4"/>
  <c r="H210" i="4"/>
  <c r="G212" i="4"/>
  <c r="G211" i="4" s="1"/>
  <c r="H212" i="4"/>
  <c r="H211" i="4" s="1"/>
  <c r="G215" i="4"/>
  <c r="H215" i="4"/>
  <c r="G216" i="4"/>
  <c r="G217" i="4"/>
  <c r="H217" i="4"/>
  <c r="G219" i="4"/>
  <c r="G218" i="4" s="1"/>
  <c r="H219" i="4"/>
  <c r="H218" i="4" s="1"/>
  <c r="G222" i="4"/>
  <c r="G221" i="4" s="1"/>
  <c r="G220" i="4" s="1"/>
  <c r="H222" i="4"/>
  <c r="H221" i="4" s="1"/>
  <c r="H220" i="4" s="1"/>
  <c r="G227" i="4"/>
  <c r="G226" i="4" s="1"/>
  <c r="G225" i="4" s="1"/>
  <c r="G224" i="4" s="1"/>
  <c r="H227" i="4"/>
  <c r="H226" i="4" s="1"/>
  <c r="H225" i="4" s="1"/>
  <c r="H224" i="4" s="1"/>
  <c r="G230" i="4"/>
  <c r="G229" i="4" s="1"/>
  <c r="H230" i="4"/>
  <c r="H229" i="4" s="1"/>
  <c r="G232" i="4"/>
  <c r="G231" i="4" s="1"/>
  <c r="H232" i="4"/>
  <c r="H231" i="4" s="1"/>
  <c r="G234" i="4"/>
  <c r="G233" i="4" s="1"/>
  <c r="H234" i="4"/>
  <c r="H233" i="4" s="1"/>
  <c r="G238" i="4"/>
  <c r="G237" i="4" s="1"/>
  <c r="H238" i="4"/>
  <c r="H237" i="4" s="1"/>
  <c r="G240" i="4"/>
  <c r="G239" i="4" s="1"/>
  <c r="H240" i="4"/>
  <c r="H239" i="4" s="1"/>
  <c r="G244" i="4"/>
  <c r="G243" i="4" s="1"/>
  <c r="G246" i="4"/>
  <c r="G245" i="4" s="1"/>
  <c r="H246" i="4"/>
  <c r="H245" i="4" s="1"/>
  <c r="G248" i="4"/>
  <c r="G247" i="4" s="1"/>
  <c r="H248" i="4"/>
  <c r="H247" i="4" s="1"/>
  <c r="G251" i="4"/>
  <c r="G250" i="4" s="1"/>
  <c r="H251" i="4"/>
  <c r="H250" i="4" s="1"/>
  <c r="G255" i="4"/>
  <c r="G254" i="4" s="1"/>
  <c r="H255" i="4"/>
  <c r="H254" i="4" s="1"/>
  <c r="G257" i="4"/>
  <c r="G256" i="4" s="1"/>
  <c r="H257" i="4"/>
  <c r="H256" i="4" s="1"/>
  <c r="G259" i="4"/>
  <c r="G258" i="4" s="1"/>
  <c r="H259" i="4"/>
  <c r="H258" i="4" s="1"/>
  <c r="G264" i="4"/>
  <c r="H264" i="4"/>
  <c r="G265" i="4"/>
  <c r="G266" i="4"/>
  <c r="H266" i="4"/>
  <c r="G268" i="4"/>
  <c r="G267" i="4" s="1"/>
  <c r="H268" i="4"/>
  <c r="H267" i="4" s="1"/>
  <c r="G270" i="4"/>
  <c r="G269" i="4" s="1"/>
  <c r="H270" i="4"/>
  <c r="H269" i="4" s="1"/>
  <c r="G272" i="4"/>
  <c r="G271" i="4" s="1"/>
  <c r="H272" i="4"/>
  <c r="H271" i="4" s="1"/>
  <c r="G275" i="4"/>
  <c r="G274" i="4" s="1"/>
  <c r="H275" i="4"/>
  <c r="H274" i="4" s="1"/>
  <c r="G277" i="4"/>
  <c r="G276" i="4" s="1"/>
  <c r="H277" i="4"/>
  <c r="H276" i="4" s="1"/>
  <c r="G282" i="4"/>
  <c r="G281" i="4" s="1"/>
  <c r="G280" i="4" s="1"/>
  <c r="H282" i="4"/>
  <c r="H281" i="4" s="1"/>
  <c r="H280" i="4" s="1"/>
  <c r="G284" i="4"/>
  <c r="G283" i="4" s="1"/>
  <c r="H284" i="4"/>
  <c r="H283" i="4" s="1"/>
  <c r="G288" i="4"/>
  <c r="G287" i="4" s="1"/>
  <c r="G286" i="4" s="1"/>
  <c r="G285" i="4" s="1"/>
  <c r="H288" i="4"/>
  <c r="H287" i="4" s="1"/>
  <c r="H286" i="4" s="1"/>
  <c r="H285" i="4" s="1"/>
  <c r="G292" i="4"/>
  <c r="G291" i="4" s="1"/>
  <c r="G290" i="4" s="1"/>
  <c r="H292" i="4"/>
  <c r="H291" i="4" s="1"/>
  <c r="H290" i="4" s="1"/>
  <c r="G297" i="4"/>
  <c r="G296" i="4" s="1"/>
  <c r="H297" i="4"/>
  <c r="H296" i="4" s="1"/>
  <c r="G299" i="4"/>
  <c r="G298" i="4" s="1"/>
  <c r="H302" i="4"/>
  <c r="G303" i="4"/>
  <c r="H303" i="4"/>
  <c r="H249" i="4" l="1"/>
  <c r="H150" i="2"/>
  <c r="H165" i="2"/>
  <c r="G249" i="4"/>
  <c r="G228" i="4"/>
  <c r="H224" i="2"/>
  <c r="H319" i="2"/>
  <c r="G127" i="4"/>
  <c r="I300" i="2"/>
  <c r="H127" i="4"/>
  <c r="H300" i="2"/>
  <c r="H212" i="2"/>
  <c r="H208" i="2" s="1"/>
  <c r="G293" i="4"/>
  <c r="G289" i="4" s="1"/>
  <c r="H58" i="2"/>
  <c r="H57" i="2" s="1"/>
  <c r="H56" i="2" s="1"/>
  <c r="H55" i="2" s="1"/>
  <c r="I319" i="2"/>
  <c r="I293" i="2"/>
  <c r="I292" i="2" s="1"/>
  <c r="I311" i="2"/>
  <c r="I307" i="2" s="1"/>
  <c r="G28" i="4"/>
  <c r="G27" i="4" s="1"/>
  <c r="H73" i="4"/>
  <c r="H79" i="4"/>
  <c r="H78" i="4" s="1"/>
  <c r="H77" i="4" s="1"/>
  <c r="H76" i="4" s="1"/>
  <c r="H103" i="4"/>
  <c r="H187" i="2"/>
  <c r="G208" i="4"/>
  <c r="G207" i="4" s="1"/>
  <c r="G194" i="4"/>
  <c r="G98" i="4"/>
  <c r="G96" i="4" s="1"/>
  <c r="H18" i="2"/>
  <c r="H37" i="2"/>
  <c r="H285" i="2"/>
  <c r="H279" i="2" s="1"/>
  <c r="H172" i="2"/>
  <c r="I285" i="2"/>
  <c r="I279" i="2" s="1"/>
  <c r="G171" i="4"/>
  <c r="G167" i="4"/>
  <c r="G166" i="4" s="1"/>
  <c r="G165" i="4" s="1"/>
  <c r="G157" i="4"/>
  <c r="H112" i="4"/>
  <c r="H111" i="4" s="1"/>
  <c r="I326" i="2"/>
  <c r="G112" i="4"/>
  <c r="G111" i="4" s="1"/>
  <c r="G103" i="4"/>
  <c r="G73" i="4"/>
  <c r="G68" i="4"/>
  <c r="G65" i="4" s="1"/>
  <c r="H28" i="4"/>
  <c r="H27" i="4" s="1"/>
  <c r="H293" i="2"/>
  <c r="H292" i="2" s="1"/>
  <c r="H326" i="2"/>
  <c r="H311" i="2"/>
  <c r="H307" i="2" s="1"/>
  <c r="I272" i="2"/>
  <c r="I268" i="2" s="1"/>
  <c r="H272" i="2"/>
  <c r="H268" i="2" s="1"/>
  <c r="I134" i="2"/>
  <c r="H134" i="2"/>
  <c r="H74" i="2"/>
  <c r="H73" i="2" s="1"/>
  <c r="H72" i="2" s="1"/>
  <c r="H44" i="2"/>
  <c r="H273" i="4"/>
  <c r="H208" i="4"/>
  <c r="H207" i="4" s="1"/>
  <c r="H194" i="4"/>
  <c r="H171" i="4"/>
  <c r="H167" i="4"/>
  <c r="H166" i="4" s="1"/>
  <c r="H165" i="4" s="1"/>
  <c r="H85" i="4"/>
  <c r="H84" i="4" s="1"/>
  <c r="H83" i="4" s="1"/>
  <c r="G51" i="4"/>
  <c r="G38" i="4"/>
  <c r="G36" i="4" s="1"/>
  <c r="G79" i="4"/>
  <c r="G78" i="4" s="1"/>
  <c r="G77" i="4" s="1"/>
  <c r="G76" i="4" s="1"/>
  <c r="G21" i="4"/>
  <c r="G20" i="4" s="1"/>
  <c r="G19" i="4" s="1"/>
  <c r="H120" i="4"/>
  <c r="H119" i="4" s="1"/>
  <c r="H89" i="2"/>
  <c r="G279" i="4"/>
  <c r="G278" i="4" s="1"/>
  <c r="H279" i="4"/>
  <c r="H278" i="4" s="1"/>
  <c r="G214" i="4"/>
  <c r="G213" i="4" s="1"/>
  <c r="G188" i="4"/>
  <c r="G85" i="4"/>
  <c r="G84" i="4" s="1"/>
  <c r="G83" i="4" s="1"/>
  <c r="H68" i="4"/>
  <c r="H65" i="4" s="1"/>
  <c r="H116" i="2"/>
  <c r="G139" i="4"/>
  <c r="G120" i="4"/>
  <c r="G119" i="4" s="1"/>
  <c r="G273" i="4"/>
  <c r="G263" i="4"/>
  <c r="G262" i="4" s="1"/>
  <c r="H157" i="4"/>
  <c r="H139" i="4"/>
  <c r="G226" i="2"/>
  <c r="G225" i="2" s="1"/>
  <c r="G198" i="4" l="1"/>
  <c r="G47" i="4"/>
  <c r="G46" i="4" s="1"/>
  <c r="H186" i="2"/>
  <c r="H64" i="4"/>
  <c r="G170" i="4"/>
  <c r="G134" i="4" s="1"/>
  <c r="G35" i="4"/>
  <c r="G34" i="4" s="1"/>
  <c r="G18" i="4"/>
  <c r="H17" i="2"/>
  <c r="H12" i="2" s="1"/>
  <c r="H11" i="2" s="1"/>
  <c r="G64" i="4"/>
  <c r="G95" i="4"/>
  <c r="G94" i="4" s="1"/>
  <c r="H145" i="2"/>
  <c r="G197" i="4"/>
  <c r="H84" i="2"/>
  <c r="H83" i="2" s="1"/>
  <c r="H223" i="2"/>
  <c r="G223" i="4"/>
  <c r="G36" i="2"/>
  <c r="I36" i="2" s="1"/>
  <c r="G20" i="2"/>
  <c r="I20" i="2" s="1"/>
  <c r="G61" i="2"/>
  <c r="G77" i="2"/>
  <c r="I19" i="2" l="1"/>
  <c r="I18" i="2" s="1"/>
  <c r="H200" i="4"/>
  <c r="I35" i="2"/>
  <c r="H244" i="4"/>
  <c r="H243" i="4" s="1"/>
  <c r="H228" i="4" s="1"/>
  <c r="G75" i="2"/>
  <c r="I77" i="2"/>
  <c r="I61" i="2"/>
  <c r="G60" i="2"/>
  <c r="G59" i="2" s="1"/>
  <c r="G12" i="4"/>
  <c r="G11" i="4" s="1"/>
  <c r="H10" i="2"/>
  <c r="F156" i="4"/>
  <c r="F155" i="4" s="1"/>
  <c r="H22" i="4" l="1"/>
  <c r="H21" i="4" s="1"/>
  <c r="H20" i="4" s="1"/>
  <c r="H19" i="4" s="1"/>
  <c r="H18" i="4" s="1"/>
  <c r="I60" i="2"/>
  <c r="I59" i="2" s="1"/>
  <c r="I58" i="2" s="1"/>
  <c r="I57" i="2" s="1"/>
  <c r="I56" i="2" s="1"/>
  <c r="I55" i="2" s="1"/>
  <c r="I75" i="2"/>
  <c r="I74" i="2" s="1"/>
  <c r="I73" i="2" s="1"/>
  <c r="I72" i="2" s="1"/>
  <c r="H199" i="4"/>
  <c r="H198" i="4"/>
  <c r="G105" i="2"/>
  <c r="F75" i="4" l="1"/>
  <c r="F74" i="4"/>
  <c r="G193" i="2"/>
  <c r="I193" i="2" s="1"/>
  <c r="H52" i="4" s="1"/>
  <c r="H51" i="4" s="1"/>
  <c r="G191" i="2"/>
  <c r="I191" i="2" s="1"/>
  <c r="I190" i="2" l="1"/>
  <c r="I189" i="2" s="1"/>
  <c r="I188" i="2" s="1"/>
  <c r="I187" i="2" s="1"/>
  <c r="H49" i="4"/>
  <c r="H48" i="4" s="1"/>
  <c r="H47" i="4" s="1"/>
  <c r="H46" i="4" s="1"/>
  <c r="F73" i="4"/>
  <c r="F154" i="4"/>
  <c r="F153" i="4" s="1"/>
  <c r="G97" i="2" l="1"/>
  <c r="G89" i="2" s="1"/>
  <c r="F277" i="4" l="1"/>
  <c r="G329" i="2"/>
  <c r="F276" i="4" l="1"/>
  <c r="F131" i="4"/>
  <c r="F130" i="4" s="1"/>
  <c r="G242" i="2" l="1"/>
  <c r="G303" i="2"/>
  <c r="G218" i="2"/>
  <c r="I218" i="2" s="1"/>
  <c r="G175" i="2"/>
  <c r="I175" i="2" s="1"/>
  <c r="G163" i="2"/>
  <c r="G130" i="2"/>
  <c r="I130" i="2" s="1"/>
  <c r="G48" i="2"/>
  <c r="I48" i="2" s="1"/>
  <c r="G40" i="2"/>
  <c r="I40" i="2" s="1"/>
  <c r="I47" i="2" l="1"/>
  <c r="I45" i="2" s="1"/>
  <c r="I44" i="2" s="1"/>
  <c r="H99" i="4"/>
  <c r="H98" i="4" s="1"/>
  <c r="H96" i="4" s="1"/>
  <c r="H95" i="4" s="1"/>
  <c r="H94" i="4" s="1"/>
  <c r="H190" i="4"/>
  <c r="H188" i="4" s="1"/>
  <c r="H170" i="4" s="1"/>
  <c r="H134" i="4" s="1"/>
  <c r="I128" i="2"/>
  <c r="I116" i="2" s="1"/>
  <c r="I84" i="2" s="1"/>
  <c r="I83" i="2" s="1"/>
  <c r="H216" i="4"/>
  <c r="H214" i="4" s="1"/>
  <c r="H213" i="4" s="1"/>
  <c r="H197" i="4" s="1"/>
  <c r="I38" i="2"/>
  <c r="I37" i="2" s="1"/>
  <c r="I17" i="2" s="1"/>
  <c r="I12" i="2" s="1"/>
  <c r="I11" i="2" s="1"/>
  <c r="I173" i="2"/>
  <c r="I172" i="2" s="1"/>
  <c r="I145" i="2" s="1"/>
  <c r="H265" i="4"/>
  <c r="H263" i="4" s="1"/>
  <c r="H262" i="4" s="1"/>
  <c r="H223" i="4" s="1"/>
  <c r="H299" i="4"/>
  <c r="H298" i="4" s="1"/>
  <c r="H293" i="4" s="1"/>
  <c r="H289" i="4" s="1"/>
  <c r="I217" i="2"/>
  <c r="I212" i="2" s="1"/>
  <c r="I208" i="2" s="1"/>
  <c r="I186" i="2" s="1"/>
  <c r="I242" i="2"/>
  <c r="G238" i="2"/>
  <c r="G237" i="2" s="1"/>
  <c r="F30" i="4"/>
  <c r="F93" i="4"/>
  <c r="F80" i="4"/>
  <c r="F81" i="4"/>
  <c r="F82" i="4"/>
  <c r="G277" i="2"/>
  <c r="G265" i="2"/>
  <c r="G264" i="2" s="1"/>
  <c r="G263" i="2" s="1"/>
  <c r="G262" i="2" s="1"/>
  <c r="G202" i="2"/>
  <c r="G201" i="2" s="1"/>
  <c r="G200" i="2" s="1"/>
  <c r="G199" i="2" s="1"/>
  <c r="G198" i="2" s="1"/>
  <c r="I238" i="2" l="1"/>
  <c r="I237" i="2" s="1"/>
  <c r="H40" i="4"/>
  <c r="H38" i="4" s="1"/>
  <c r="H36" i="4" s="1"/>
  <c r="H35" i="4" s="1"/>
  <c r="H34" i="4" s="1"/>
  <c r="H12" i="4" s="1"/>
  <c r="H11" i="4" s="1"/>
  <c r="F92" i="4"/>
  <c r="F79" i="4"/>
  <c r="F78" i="4" s="1"/>
  <c r="F77" i="4" s="1"/>
  <c r="F76" i="4" s="1"/>
  <c r="F303" i="4" l="1"/>
  <c r="F248" i="4"/>
  <c r="F247" i="4" s="1"/>
  <c r="F246" i="4"/>
  <c r="F245" i="4" s="1"/>
  <c r="F238" i="4"/>
  <c r="F234" i="4"/>
  <c r="F233" i="4" s="1"/>
  <c r="F232" i="4"/>
  <c r="F230" i="4"/>
  <c r="F272" i="4"/>
  <c r="F271" i="4" s="1"/>
  <c r="F259" i="4"/>
  <c r="F258" i="4" s="1"/>
  <c r="F212" i="4"/>
  <c r="F211" i="4" s="1"/>
  <c r="F196" i="4" l="1"/>
  <c r="F195" i="4"/>
  <c r="F152" i="4"/>
  <c r="F129" i="4"/>
  <c r="F29" i="4"/>
  <c r="F28" i="4" s="1"/>
  <c r="F128" i="4" l="1"/>
  <c r="F127" i="4" s="1"/>
  <c r="F194" i="4"/>
  <c r="G320" i="2" l="1"/>
  <c r="G221" i="2" l="1"/>
  <c r="F302" i="4" s="1"/>
  <c r="G183" i="2"/>
  <c r="G181" i="2"/>
  <c r="G168" i="2"/>
  <c r="G95" i="2"/>
  <c r="G47" i="2"/>
  <c r="G45" i="2" s="1"/>
  <c r="G30" i="2" l="1"/>
  <c r="G26" i="2"/>
  <c r="F151" i="4" l="1"/>
  <c r="F70" i="4" l="1"/>
  <c r="G257" i="2"/>
  <c r="F72" i="4" l="1"/>
  <c r="G308" i="2"/>
  <c r="G260" i="2"/>
  <c r="F71" i="4" l="1"/>
  <c r="F244" i="4"/>
  <c r="F210" i="4"/>
  <c r="F150" i="4"/>
  <c r="F60" i="4"/>
  <c r="F59" i="4" l="1"/>
  <c r="F149" i="4"/>
  <c r="G301" i="2"/>
  <c r="G300" i="2" s="1"/>
  <c r="G248" i="2"/>
  <c r="G312" i="2" l="1"/>
  <c r="G177" i="2"/>
  <c r="G103" i="2"/>
  <c r="G23" i="2"/>
  <c r="F227" i="4" l="1"/>
  <c r="G148" i="2"/>
  <c r="F226" i="4" l="1"/>
  <c r="F225" i="4" s="1"/>
  <c r="F224" i="4" s="1"/>
  <c r="G173" i="2"/>
  <c r="G147" i="2"/>
  <c r="G146" i="2" s="1"/>
  <c r="F118" i="4" l="1"/>
  <c r="F148" i="4"/>
  <c r="F146" i="4"/>
  <c r="F144" i="4"/>
  <c r="F147" i="4" l="1"/>
  <c r="F143" i="4"/>
  <c r="F117" i="4"/>
  <c r="F145" i="4"/>
  <c r="G290" i="2"/>
  <c r="G101" i="2" l="1"/>
  <c r="G99" i="2"/>
  <c r="G93" i="2"/>
  <c r="G109" i="2"/>
  <c r="G108" i="2" s="1"/>
  <c r="G107" i="2" s="1"/>
  <c r="F126" i="4" l="1"/>
  <c r="G298" i="2"/>
  <c r="F125" i="4" l="1"/>
  <c r="F255" i="4" l="1"/>
  <c r="F177" i="4"/>
  <c r="F176" i="4" s="1"/>
  <c r="F254" i="4" l="1"/>
  <c r="G166" i="2" l="1"/>
  <c r="G165" i="2" s="1"/>
  <c r="G124" i="2"/>
  <c r="F50" i="4" l="1"/>
  <c r="F49" i="4" l="1"/>
  <c r="F257" i="4" l="1"/>
  <c r="F256" i="4" s="1"/>
  <c r="F282" i="4" l="1"/>
  <c r="F284" i="4"/>
  <c r="F52" i="4"/>
  <c r="F209" i="4"/>
  <c r="F208" i="4" s="1"/>
  <c r="F97" i="4"/>
  <c r="G281" i="2"/>
  <c r="G280" i="2" s="1"/>
  <c r="G239" i="2"/>
  <c r="G190" i="2"/>
  <c r="G189" i="2" s="1"/>
  <c r="G132" i="2"/>
  <c r="G81" i="2"/>
  <c r="G70" i="2"/>
  <c r="G67" i="2"/>
  <c r="F283" i="4" l="1"/>
  <c r="F48" i="4"/>
  <c r="F281" i="4"/>
  <c r="F217" i="4" l="1"/>
  <c r="F219" i="4"/>
  <c r="F215" i="4"/>
  <c r="F206" i="4"/>
  <c r="F204" i="4"/>
  <c r="F203" i="4" s="1"/>
  <c r="F200" i="4"/>
  <c r="F67" i="4"/>
  <c r="F110" i="4"/>
  <c r="F91" i="4"/>
  <c r="F89" i="4"/>
  <c r="F69" i="4"/>
  <c r="F68" i="4" s="1"/>
  <c r="F292" i="4" l="1"/>
  <c r="G296" i="2"/>
  <c r="G332" i="2"/>
  <c r="G331" i="2" s="1"/>
  <c r="F187" i="4"/>
  <c r="F186" i="4" s="1"/>
  <c r="F172" i="4"/>
  <c r="F173" i="4"/>
  <c r="F37" i="4"/>
  <c r="F15" i="4"/>
  <c r="F14" i="4" s="1"/>
  <c r="F13" i="4" s="1"/>
  <c r="F171" i="4" l="1"/>
  <c r="G314" i="2" l="1"/>
  <c r="G311" i="2" s="1"/>
  <c r="G307" i="2" s="1"/>
  <c r="G179" i="2"/>
  <c r="G172" i="2" s="1"/>
  <c r="G38" i="2"/>
  <c r="G42" i="2"/>
  <c r="G37" i="2" l="1"/>
  <c r="F183" i="4"/>
  <c r="F86" i="4"/>
  <c r="F87" i="4"/>
  <c r="F85" i="4" l="1"/>
  <c r="F84" i="4" s="1"/>
  <c r="G128" i="2"/>
  <c r="F202" i="4"/>
  <c r="F198" i="4" s="1"/>
  <c r="F45" i="4" l="1"/>
  <c r="G246" i="2"/>
  <c r="F44" i="4" l="1"/>
  <c r="G324" i="2"/>
  <c r="G319" i="2" s="1"/>
  <c r="G122" i="2" l="1"/>
  <c r="F218" i="4" l="1"/>
  <c r="F216" i="4"/>
  <c r="F214" i="4" s="1"/>
  <c r="F205" i="4"/>
  <c r="F201" i="4"/>
  <c r="F199" i="4"/>
  <c r="F169" i="4"/>
  <c r="F124" i="4"/>
  <c r="F123" i="4" s="1"/>
  <c r="F122" i="4"/>
  <c r="F121" i="4" s="1"/>
  <c r="F107" i="4"/>
  <c r="G269" i="2"/>
  <c r="G294" i="2"/>
  <c r="F120" i="4" l="1"/>
  <c r="G293" i="2"/>
  <c r="G292" i="2" s="1"/>
  <c r="F213" i="4"/>
  <c r="F106" i="4"/>
  <c r="F207" i="4"/>
  <c r="F119" i="4" l="1"/>
  <c r="J119" i="4" s="1"/>
  <c r="G35" i="2" l="1"/>
  <c r="G33" i="2"/>
  <c r="G32" i="2" s="1"/>
  <c r="G28" i="2" l="1"/>
  <c r="G21" i="2"/>
  <c r="G19" i="2"/>
  <c r="G18" i="2" l="1"/>
  <c r="G17" i="2" s="1"/>
  <c r="G15" i="2"/>
  <c r="G113" i="2" l="1"/>
  <c r="F168" i="4"/>
  <c r="F167" i="4" s="1"/>
  <c r="F58" i="4" l="1"/>
  <c r="F57" i="4" s="1"/>
  <c r="F33" i="4"/>
  <c r="F32" i="4" s="1"/>
  <c r="F22" i="4"/>
  <c r="F66" i="4"/>
  <c r="F65" i="4" s="1"/>
  <c r="F64" i="4" s="1"/>
  <c r="F90" i="4"/>
  <c r="F185" i="4"/>
  <c r="F184" i="4" s="1"/>
  <c r="F175" i="4"/>
  <c r="F181" i="4"/>
  <c r="F182" i="4"/>
  <c r="G118" i="2"/>
  <c r="G126" i="2"/>
  <c r="G275" i="2"/>
  <c r="F27" i="4" l="1"/>
  <c r="F56" i="4"/>
  <c r="F31" i="4"/>
  <c r="F174" i="4"/>
  <c r="F275" i="4"/>
  <c r="F222" i="4"/>
  <c r="F221" i="4" s="1"/>
  <c r="F220" i="4" s="1"/>
  <c r="F105" i="4"/>
  <c r="F104" i="4" s="1"/>
  <c r="F103" i="4" s="1"/>
  <c r="F114" i="4"/>
  <c r="F113" i="4" s="1"/>
  <c r="F116" i="4"/>
  <c r="F115" i="4" s="1"/>
  <c r="F88" i="4"/>
  <c r="F83" i="4" s="1"/>
  <c r="G327" i="2"/>
  <c r="G326" i="2" s="1"/>
  <c r="G283" i="2"/>
  <c r="G317" i="2"/>
  <c r="G316" i="2" s="1"/>
  <c r="G273" i="2"/>
  <c r="G286" i="2"/>
  <c r="G288" i="2"/>
  <c r="G53" i="2"/>
  <c r="G52" i="2" s="1"/>
  <c r="F299" i="4"/>
  <c r="F297" i="4"/>
  <c r="F291" i="4"/>
  <c r="F288" i="4"/>
  <c r="F280" i="4"/>
  <c r="F279" i="4" s="1"/>
  <c r="F278" i="4" s="1"/>
  <c r="F270" i="4"/>
  <c r="F269" i="4" s="1"/>
  <c r="F266" i="4"/>
  <c r="F264" i="4"/>
  <c r="F251" i="4"/>
  <c r="F250" i="4" s="1"/>
  <c r="F249" i="4" s="1"/>
  <c r="F243" i="4"/>
  <c r="F240" i="4"/>
  <c r="F239" i="4" s="1"/>
  <c r="F237" i="4"/>
  <c r="F231" i="4"/>
  <c r="F229" i="4"/>
  <c r="F193" i="4"/>
  <c r="F192" i="4" s="1"/>
  <c r="F191" i="4"/>
  <c r="F189" i="4"/>
  <c r="F166" i="4"/>
  <c r="F165" i="4" s="1"/>
  <c r="F164" i="4"/>
  <c r="F163" i="4" s="1"/>
  <c r="F162" i="4" s="1"/>
  <c r="F161" i="4" s="1"/>
  <c r="F142" i="4"/>
  <c r="F141" i="4" s="1"/>
  <c r="F140" i="4" s="1"/>
  <c r="F139" i="4" s="1"/>
  <c r="F109" i="4"/>
  <c r="F108" i="4" s="1"/>
  <c r="F100" i="4"/>
  <c r="F63" i="4"/>
  <c r="F53" i="4"/>
  <c r="F51" i="4" s="1"/>
  <c r="F47" i="4" s="1"/>
  <c r="F41" i="4"/>
  <c r="F39" i="4"/>
  <c r="F23" i="4"/>
  <c r="F24" i="4"/>
  <c r="G255" i="2"/>
  <c r="G254" i="2" s="1"/>
  <c r="G251" i="2"/>
  <c r="G250" i="2" s="1"/>
  <c r="G210" i="2"/>
  <c r="G209" i="2" s="1"/>
  <c r="G215" i="2"/>
  <c r="G217" i="2"/>
  <c r="G206" i="2"/>
  <c r="G205" i="2" s="1"/>
  <c r="G204" i="2" s="1"/>
  <c r="G161" i="2"/>
  <c r="G159" i="2"/>
  <c r="G153" i="2"/>
  <c r="G151" i="2"/>
  <c r="G150" i="2" s="1"/>
  <c r="G87" i="2"/>
  <c r="G91" i="2"/>
  <c r="G90" i="2" s="1"/>
  <c r="G121" i="2"/>
  <c r="G120" i="2" s="1"/>
  <c r="G117" i="2" s="1"/>
  <c r="G138" i="2"/>
  <c r="G137" i="2" s="1"/>
  <c r="G136" i="2" s="1"/>
  <c r="G135" i="2" s="1"/>
  <c r="G112" i="2"/>
  <c r="G111" i="2" s="1"/>
  <c r="G80" i="2"/>
  <c r="G74" i="2" s="1"/>
  <c r="G66" i="2"/>
  <c r="G69" i="2"/>
  <c r="G14" i="2"/>
  <c r="G13" i="2" s="1"/>
  <c r="F228" i="4" l="1"/>
  <c r="G212" i="2"/>
  <c r="F21" i="4"/>
  <c r="F20" i="4" s="1"/>
  <c r="F19" i="4" s="1"/>
  <c r="F18" i="4" s="1"/>
  <c r="G58" i="2"/>
  <c r="J228" i="4"/>
  <c r="G208" i="2"/>
  <c r="G253" i="2"/>
  <c r="G224" i="2" s="1"/>
  <c r="I254" i="2"/>
  <c r="I253" i="2" s="1"/>
  <c r="G285" i="2"/>
  <c r="G279" i="2" s="1"/>
  <c r="F112" i="4"/>
  <c r="F111" i="4" s="1"/>
  <c r="G116" i="2"/>
  <c r="G272" i="2"/>
  <c r="G268" i="2" s="1"/>
  <c r="G12" i="2"/>
  <c r="J12" i="2" s="1"/>
  <c r="F290" i="4"/>
  <c r="F287" i="4"/>
  <c r="F296" i="4"/>
  <c r="F298" i="4"/>
  <c r="G44" i="2"/>
  <c r="L44" i="2" s="1"/>
  <c r="F62" i="4"/>
  <c r="F61" i="4" s="1"/>
  <c r="G134" i="2"/>
  <c r="F274" i="4"/>
  <c r="F273" i="4" s="1"/>
  <c r="F46" i="4"/>
  <c r="G86" i="2"/>
  <c r="G85" i="2" s="1"/>
  <c r="F99" i="4"/>
  <c r="F180" i="4"/>
  <c r="F179" i="4" s="1"/>
  <c r="F178" i="4" s="1"/>
  <c r="F268" i="4"/>
  <c r="F267" i="4" s="1"/>
  <c r="F40" i="4"/>
  <c r="F138" i="4"/>
  <c r="F137" i="4" s="1"/>
  <c r="F136" i="4" s="1"/>
  <c r="F135" i="4" s="1"/>
  <c r="F160" i="4"/>
  <c r="F159" i="4" s="1"/>
  <c r="F158" i="4" s="1"/>
  <c r="F157" i="4" s="1"/>
  <c r="F190" i="4"/>
  <c r="F188" i="4" s="1"/>
  <c r="F265" i="4"/>
  <c r="F263" i="4" s="1"/>
  <c r="G73" i="2"/>
  <c r="G72" i="2" s="1"/>
  <c r="G145" i="2" l="1"/>
  <c r="K145" i="2" s="1"/>
  <c r="F293" i="4"/>
  <c r="I224" i="2"/>
  <c r="I223" i="2" s="1"/>
  <c r="I10" i="2" s="1"/>
  <c r="K11" i="2" s="1"/>
  <c r="G11" i="2"/>
  <c r="L11" i="2" s="1"/>
  <c r="F170" i="4"/>
  <c r="G223" i="2"/>
  <c r="F286" i="4"/>
  <c r="F262" i="4"/>
  <c r="J262" i="4" s="1"/>
  <c r="F98" i="4"/>
  <c r="F96" i="4" s="1"/>
  <c r="G84" i="2"/>
  <c r="J111" i="4"/>
  <c r="F38" i="4"/>
  <c r="F36" i="4" s="1"/>
  <c r="F35" i="4" s="1"/>
  <c r="F197" i="4"/>
  <c r="G57" i="2"/>
  <c r="G188" i="2"/>
  <c r="G187" i="2" s="1"/>
  <c r="M11" i="2" l="1"/>
  <c r="F95" i="4"/>
  <c r="F94" i="4" s="1"/>
  <c r="J94" i="4" s="1"/>
  <c r="G56" i="2"/>
  <c r="G55" i="2" s="1"/>
  <c r="L55" i="2" s="1"/>
  <c r="F223" i="4"/>
  <c r="J223" i="4" s="1"/>
  <c r="F289" i="4"/>
  <c r="F285" i="4"/>
  <c r="J197" i="4"/>
  <c r="G186" i="2"/>
  <c r="F34" i="4"/>
  <c r="F12" i="4" s="1"/>
  <c r="F134" i="4"/>
  <c r="J134" i="4" s="1"/>
  <c r="G83" i="2"/>
  <c r="K83" i="2" s="1"/>
  <c r="G10" i="2" l="1"/>
  <c r="F11" i="4"/>
  <c r="K289" i="4"/>
  <c r="K186" i="2"/>
  <c r="K223" i="2"/>
</calcChain>
</file>

<file path=xl/sharedStrings.xml><?xml version="1.0" encoding="utf-8"?>
<sst xmlns="http://schemas.openxmlformats.org/spreadsheetml/2006/main" count="2701" uniqueCount="566">
  <si>
    <t>(тыс.рублей)</t>
  </si>
  <si>
    <t>Наименование</t>
  </si>
  <si>
    <t>РЗ</t>
  </si>
  <si>
    <t>ПР</t>
  </si>
  <si>
    <t>ЦСР</t>
  </si>
  <si>
    <t>ВР</t>
  </si>
  <si>
    <t xml:space="preserve">  </t>
  </si>
  <si>
    <t xml:space="preserve">         </t>
  </si>
  <si>
    <t xml:space="preserve">   </t>
  </si>
  <si>
    <t>ОБРАЗОВАНИЕ</t>
  </si>
  <si>
    <t>07</t>
  </si>
  <si>
    <t>Общее образование</t>
  </si>
  <si>
    <t>02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</si>
  <si>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</si>
  <si>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</si>
  <si>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государственных (муниципальных) нужд</t>
  </si>
  <si>
    <t>200</t>
  </si>
  <si>
    <t>Межбюджетные трансферты</t>
  </si>
  <si>
    <t>500</t>
  </si>
  <si>
    <t>04</t>
  </si>
  <si>
    <t>Обеспечение деятельности отдельных государственных органов Республики Тыва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</si>
  <si>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</si>
  <si>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</si>
  <si>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</t>
  </si>
  <si>
    <t>Иные бюджетные ассигнования</t>
  </si>
  <si>
    <t>800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</si>
  <si>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</si>
  <si>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</si>
  <si>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</si>
  <si>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</si>
  <si>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12</t>
  </si>
  <si>
    <t>Развитие общего образования в сфере культуры и искусства</t>
  </si>
  <si>
    <t>СРЕДСТВА МАССОВОЙ ИНФОРМАЦИИ</t>
  </si>
  <si>
    <t>Периодическая печать и издательства</t>
  </si>
  <si>
    <t>058</t>
  </si>
  <si>
    <t>УПРАВЛЕНИЕ КУЛЬТУРЫ</t>
  </si>
  <si>
    <t>ППП</t>
  </si>
  <si>
    <t>Хурал представителей Сут-Хольского кожууна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</si>
  <si>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</si>
  <si>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</si>
  <si>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</si>
  <si>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Управление сельского хозяйства администрации муниципального района Сут-Хольский кожуун РТ</t>
  </si>
  <si>
    <t>Молодежная политика и оздоровление детей</t>
  </si>
  <si>
    <t>Другие вопросы в области образования</t>
  </si>
  <si>
    <t>Охрана семьи и детства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</si>
  <si>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</si>
  <si>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</si>
  <si>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</si>
  <si>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</si>
  <si>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</si>
  <si>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Дотации на выравнивание бюджетной обеспеченности</t>
  </si>
  <si>
    <t>Прочие межбюджетные трансферты общего характера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</si>
  <si>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</si>
  <si>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</si>
  <si>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</si>
  <si>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</si>
  <si>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</si>
  <si>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Благоустройство</t>
  </si>
  <si>
    <t>01 3 00 00590</t>
  </si>
  <si>
    <t>01 3 00 00000</t>
  </si>
  <si>
    <t>03 1 00 00590</t>
  </si>
  <si>
    <t>03 1 00 00000</t>
  </si>
  <si>
    <t>03 2 00 00590</t>
  </si>
  <si>
    <t>В С Е Г О</t>
  </si>
  <si>
    <t xml:space="preserve">             </t>
  </si>
  <si>
    <t>СОЦИАЛЬНАЯ ПОЛИТИКА</t>
  </si>
  <si>
    <t>Закупка товаров, работ и услуг для обеспечения государственных (муниципальных) нужд</t>
  </si>
  <si>
    <t>10 3 01 76070</t>
  </si>
  <si>
    <t>Социальное обеспечение и иные выплаты населению</t>
  </si>
  <si>
    <t>89 0 00 00000</t>
  </si>
  <si>
    <t>89 0 00 00110</t>
  </si>
  <si>
    <t>89 0 00 00190</t>
  </si>
  <si>
    <t>ОБЩЕГОСУДАРСТВЕННЫЕ ВОПРОСЫ</t>
  </si>
  <si>
    <t>НАЦИОНАЛЬНАЯ ЭКОНОМИКА</t>
  </si>
  <si>
    <t>МЕЖБЮДЖЕТНЫЕ ТРАНСФЕРТЫ ОБЩЕГО ХАРАКТЕРА БЮДЖЕТАМ БЮДЖЕТНОЙ СИСТЕМЫ РОССИЙСКОЙ ФЕДЕРАЦИИ</t>
  </si>
  <si>
    <t>97 0 00 00000</t>
  </si>
  <si>
    <t>НАЦИОНАЛЬНАЯ БЕЗОПАСНОСТЬ И ПРАВООХРАНИТЕЛЬНАЯ ДЕЯТЕЛЬНОСТЬ</t>
  </si>
  <si>
    <t>Обслуживание государственного (муниципального) долга</t>
  </si>
  <si>
    <t>97 0 00 04000</t>
  </si>
  <si>
    <t>Субвенции на осуществление государственных полномочий по установлению запрета на розничную продажу алкогольной продукции в Республике Тыва</t>
  </si>
  <si>
    <t>97 0 00 76050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</si>
  <si>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</si>
  <si>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>97 0 00 76130</t>
  </si>
  <si>
    <t>Оплата жилищно-коммунальных услуг отдельным категориям граждан</t>
  </si>
  <si>
    <t>Процентные платежи по государственному долгу Республики Тыва</t>
  </si>
  <si>
    <t>13 2 00 13000</t>
  </si>
  <si>
    <t>Учреждения по внешкольной работе с детьми</t>
  </si>
  <si>
    <t>97 0 00 76100</t>
  </si>
  <si>
    <t>Подпрограмма "Отдых и оздоровление детей"</t>
  </si>
  <si>
    <t>07 6 06 75040</t>
  </si>
  <si>
    <t>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</t>
  </si>
  <si>
    <t>Мероприятия по безопасности образовательных учреждений</t>
  </si>
  <si>
    <t>Непрограммное направление в области образования</t>
  </si>
  <si>
    <t>87 0 00 00000</t>
  </si>
  <si>
    <t>Льготы специалистам села ЖКУ</t>
  </si>
  <si>
    <t>10</t>
  </si>
  <si>
    <t>03</t>
  </si>
  <si>
    <t>300</t>
  </si>
  <si>
    <t>06</t>
  </si>
  <si>
    <t>13</t>
  </si>
  <si>
    <t>09</t>
  </si>
  <si>
    <t>05</t>
  </si>
  <si>
    <t>14</t>
  </si>
  <si>
    <t>700</t>
  </si>
  <si>
    <t>11</t>
  </si>
  <si>
    <t>13 1 02 70010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</si>
  <si>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</si>
  <si>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078</t>
  </si>
  <si>
    <t>Аппарат Хурала представителей</t>
  </si>
  <si>
    <t xml:space="preserve">Секретарь Хурала муниципального образования </t>
  </si>
  <si>
    <t>Контрольно - Счетная палата Сут-Хольского кожууна</t>
  </si>
  <si>
    <t xml:space="preserve">Аппарат Контрольно- Счетной палаты муниципального образования </t>
  </si>
  <si>
    <t>Председатель Контольно-Счетной палаты</t>
  </si>
  <si>
    <t>09 1 00 75600</t>
  </si>
  <si>
    <t>09 1 00 00000</t>
  </si>
  <si>
    <t xml:space="preserve">Аппарат управления культуры </t>
  </si>
  <si>
    <t xml:space="preserve">Цетрализованная бухгалтерия управления культуры </t>
  </si>
  <si>
    <t>Аппарат управления сельского хозяйства</t>
  </si>
  <si>
    <t xml:space="preserve">Обеспечение деятельности отдельных государственных органов </t>
  </si>
  <si>
    <t>00 0 00 00000</t>
  </si>
  <si>
    <t>79 6 00 00110</t>
  </si>
  <si>
    <t>79 7 00 00000</t>
  </si>
  <si>
    <t>79 7 00 00110</t>
  </si>
  <si>
    <t>79 8 00 001100</t>
  </si>
  <si>
    <t>79 8 00 00000</t>
  </si>
  <si>
    <t xml:space="preserve">Дошкольное образование </t>
  </si>
  <si>
    <t>01 1 00 00590</t>
  </si>
  <si>
    <t>01 2 00 00590</t>
  </si>
  <si>
    <t>3. Подпрограмма "Развитие дополнительного образования"</t>
  </si>
  <si>
    <t>2. Подпрограмма "Развитие общего образования"</t>
  </si>
  <si>
    <t>1. Подпрограмма "Развитие дошкольного образования"</t>
  </si>
  <si>
    <t>03 1 00 45200</t>
  </si>
  <si>
    <t>01 5 00 00590</t>
  </si>
  <si>
    <t xml:space="preserve">Управление труда, социальной политики администрации </t>
  </si>
  <si>
    <t>Обеспечение мер социальной поддержки ветеранов труда и труженников тыла</t>
  </si>
  <si>
    <t>Социальное обеспенчения населению</t>
  </si>
  <si>
    <t>Ежемесчное пособие на ребенка</t>
  </si>
  <si>
    <t xml:space="preserve">Пособие на погребение </t>
  </si>
  <si>
    <t>Другие  вопросы в области социальной политики</t>
  </si>
  <si>
    <t xml:space="preserve">Аппарат управления </t>
  </si>
  <si>
    <t xml:space="preserve">Аппарат управления образования </t>
  </si>
  <si>
    <t>Выплата  на обеспечение выполнения передаваемых государственных полномочий в соответствии с действующим законодательством по расчету предоставления жилищных субсидий гражданам</t>
  </si>
  <si>
    <t>Обеспечение деятельности отдельных муниципальных органов</t>
  </si>
  <si>
    <t>Субвенция на запрет на алкогольную продукцию</t>
  </si>
  <si>
    <t>97 0 007660</t>
  </si>
  <si>
    <t>Администрация  Сут-Хольского кожууна Республики Тыва</t>
  </si>
  <si>
    <t xml:space="preserve">Финансовое управление администрации муниципального района </t>
  </si>
  <si>
    <t>Резервный фонд исполнительного органа муниципальной  власти Республики Тыва</t>
  </si>
  <si>
    <t>78 5 00 00110</t>
  </si>
  <si>
    <t>09 1 00 70160</t>
  </si>
  <si>
    <t>89 0 00  00110</t>
  </si>
  <si>
    <t xml:space="preserve">Аппарат администрации кожууна </t>
  </si>
  <si>
    <t xml:space="preserve">Жилищно-коммунальное хозяйство </t>
  </si>
  <si>
    <t>Комиссия по делам несовершенолетних</t>
  </si>
  <si>
    <t>Дорожное хозяйство (дорожный фонд)</t>
  </si>
  <si>
    <t>СОЦИАЛЬНАЯ  ПОЛИТИКА</t>
  </si>
  <si>
    <t>Другие вопросы национальной экономики</t>
  </si>
  <si>
    <t>Внепрограммные мероприятия по обеспечению деятельности подведомственных учреждений культуры</t>
  </si>
  <si>
    <t xml:space="preserve">Муниципальная целевая программа </t>
  </si>
  <si>
    <t xml:space="preserve">Муниципальные целевые программы </t>
  </si>
  <si>
    <t xml:space="preserve">Здравоохоанение </t>
  </si>
  <si>
    <t xml:space="preserve">Образование </t>
  </si>
  <si>
    <t>Физкультура и спорт</t>
  </si>
  <si>
    <t>01 6 00 00590</t>
  </si>
  <si>
    <t>01 8 00 00590</t>
  </si>
  <si>
    <t>4. Подпрограмма "Отдых и оздоровление детей"</t>
  </si>
  <si>
    <t>03 3 00 00590</t>
  </si>
  <si>
    <t>04 2 00 00590</t>
  </si>
  <si>
    <t>01 6 00 00000</t>
  </si>
  <si>
    <t>01 7 00 00590</t>
  </si>
  <si>
    <t>05 1 00 00590</t>
  </si>
  <si>
    <t>06 1 00 00590</t>
  </si>
  <si>
    <t>06 2 00 00590</t>
  </si>
  <si>
    <t>06 3 00 00590</t>
  </si>
  <si>
    <t>06 4 00 00590</t>
  </si>
  <si>
    <t>06 6 00 00590</t>
  </si>
  <si>
    <t>06 7 00 00590</t>
  </si>
  <si>
    <t>06 8 00 00590</t>
  </si>
  <si>
    <t>Глава представительного органа муниципального образования</t>
  </si>
  <si>
    <t xml:space="preserve">Председатель муниципального образования </t>
  </si>
  <si>
    <t>01 11 300590</t>
  </si>
  <si>
    <t>00 00 000000</t>
  </si>
  <si>
    <t>00</t>
  </si>
  <si>
    <t>3. Подпрограмма "Организация культурно-досугового обслуживания населения "</t>
  </si>
  <si>
    <t>2. Подпрограмма "Развитие библиотечного дела"</t>
  </si>
  <si>
    <t>Организационно-методического центра "</t>
  </si>
  <si>
    <t>88 2 00 76240</t>
  </si>
  <si>
    <t>06 1 20 00590</t>
  </si>
  <si>
    <t>09 1 00 756000</t>
  </si>
  <si>
    <t>03 5 00 00590</t>
  </si>
  <si>
    <t>КУЛЬТУРА</t>
  </si>
  <si>
    <t>01 1 00 00000</t>
  </si>
  <si>
    <t>03 0 00 00000</t>
  </si>
  <si>
    <t>Судебная система</t>
  </si>
  <si>
    <t>Дополнительное образование детей</t>
  </si>
  <si>
    <t xml:space="preserve">Межбюджетные трансферты на долевое финансирование расходов на оплату коммунальных услуг (в отношении расходов по оплате электрической и тепловой энергии, водоснабжение), приобретение котельно-печного топлива для казенных, бюджетных и автономных учреждений (с учетом доставки услуг поставщика) </t>
  </si>
  <si>
    <t>87 0 00 76040</t>
  </si>
  <si>
    <t>01 1 00 76060</t>
  </si>
  <si>
    <t>01 1 00 76120</t>
  </si>
  <si>
    <t>01 1 10 52500</t>
  </si>
  <si>
    <t>01 1 11 76030</t>
  </si>
  <si>
    <t>01 1 12 76040</t>
  </si>
  <si>
    <t>07 1 01 76090</t>
  </si>
  <si>
    <t>17 1 14 75050</t>
  </si>
  <si>
    <t xml:space="preserve">Обеспечение деятельности Хурала представителей </t>
  </si>
  <si>
    <t xml:space="preserve">Обеспечение функционирования администрации кожууна </t>
  </si>
  <si>
    <t>Обеспечение деятельности Контрольно-счетной палаты</t>
  </si>
  <si>
    <t>Резервный фонд исполнительного органа муниципального образования</t>
  </si>
  <si>
    <t>Подпрограмма "Безопасность образовательных учреждений и перевозки детей"</t>
  </si>
  <si>
    <t>Управление образование администрации муниципального района Сут-Хольский кожуун</t>
  </si>
  <si>
    <t>Ежемесячное пособие на ребенка</t>
  </si>
  <si>
    <t>6. Подпрограмма "Безопасность образовательных учреждений и перевозки детей"</t>
  </si>
  <si>
    <t>06 5 00 00590</t>
  </si>
  <si>
    <t>06 8 10 00590</t>
  </si>
  <si>
    <t>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КОЖУУННОГО БЮДЖЕТА</t>
  </si>
  <si>
    <t>4. Подпрограмма "Организационно-методического центра "</t>
  </si>
  <si>
    <t xml:space="preserve">Средства массовой информации </t>
  </si>
  <si>
    <t>88 0 00 00190</t>
  </si>
  <si>
    <t>Резервные средства</t>
  </si>
  <si>
    <t>7. Подпрограмма "Развитие физической культуры и спорта"</t>
  </si>
  <si>
    <t>Субвенции на осуществление ЕДВ, назначаемой в случае рождения треьтего ребенка или поседующих детей до достижения ребенком возраста трех лет</t>
  </si>
  <si>
    <t>10 3 P1 50840</t>
  </si>
  <si>
    <t>Субвен на осущ передан госполномочий по организации меропр при осущ деят по обращению с живот без владельцев</t>
  </si>
  <si>
    <t>Субсидии на реализацию программ формирования современной городской среды</t>
  </si>
  <si>
    <t>04 1 67 76140</t>
  </si>
  <si>
    <t>33 0 F2 55550</t>
  </si>
  <si>
    <t>Субсидии на организацию бесплатного горячего питания обучающихся, получающих начальное общее образование в гос и мун образовательных организациях</t>
  </si>
  <si>
    <t>01 2 00 L3040</t>
  </si>
  <si>
    <t xml:space="preserve">Гоячее питание отдельным категриям учащихся </t>
  </si>
  <si>
    <t>01 2 00 75150</t>
  </si>
  <si>
    <t>06 1 12 00590</t>
  </si>
  <si>
    <t xml:space="preserve">Льготы на ЖКУ сельким специалистам - дополнительного образования </t>
  </si>
  <si>
    <t>97 0 00 51200</t>
  </si>
  <si>
    <t xml:space="preserve">Пенсионное обеспечение </t>
  </si>
  <si>
    <t>Доплаты к пенсиям муниципальных служащих</t>
  </si>
  <si>
    <t>04 2 00 70190</t>
  </si>
  <si>
    <t>2025 год</t>
  </si>
  <si>
    <t xml:space="preserve">5. Подпрограмма "Развитие туризма в Сут-Хольском кожууне РТ </t>
  </si>
  <si>
    <t>Субсидии местным бюджетам на софинансирование расходов по содержанию имущества ОУ</t>
  </si>
  <si>
    <t>01 2 00 75200</t>
  </si>
  <si>
    <t xml:space="preserve">Проведение выборов </t>
  </si>
  <si>
    <t xml:space="preserve">Специальные расходы </t>
  </si>
  <si>
    <t>94 5 00 00000</t>
  </si>
  <si>
    <t>Субсидии органам местного самоуправления РТ на обеспечение доступа к сети Интернет</t>
  </si>
  <si>
    <t>03 1 00 70080</t>
  </si>
  <si>
    <t>Эколгический фонд</t>
  </si>
  <si>
    <t>АСМО</t>
  </si>
  <si>
    <t>97 0 00 00190</t>
  </si>
  <si>
    <t>Субсидии местным бюджетам на проведение мероприятий по обеспечению деятельности советников директора по воспитанию с детскими общественными объединениями в общеобразовательных организациях</t>
  </si>
  <si>
    <t>10 3 03 76180</t>
  </si>
  <si>
    <t xml:space="preserve">Содержание отдела опеки и попечительству </t>
  </si>
  <si>
    <t>10 3 03 76170</t>
  </si>
  <si>
    <t xml:space="preserve">Сельское хозяйство </t>
  </si>
  <si>
    <t>06 1 66 00590</t>
  </si>
  <si>
    <t>06 8 80 00590</t>
  </si>
  <si>
    <t>09 5 00 00590</t>
  </si>
  <si>
    <t xml:space="preserve">Аппарат управление </t>
  </si>
  <si>
    <t>Сельское хозяйство</t>
  </si>
  <si>
    <t xml:space="preserve">Багоустройство </t>
  </si>
  <si>
    <t>Программа "Развитие молодежной политики в Сут-Хольском кожууне на 2024-2026 годы</t>
  </si>
  <si>
    <t>НАЦИОНАЛЬНАЯ ОБОРОНА</t>
  </si>
  <si>
    <t>Мобилизационная и вневойсковая подготовка</t>
  </si>
  <si>
    <t>99 0 00 00000</t>
  </si>
  <si>
    <t>Осуществление первичного воинского учета на территориях, где отсутствуют военные комиссариаты</t>
  </si>
  <si>
    <t>99 0 00 51180</t>
  </si>
  <si>
    <t>79 6 00 00190</t>
  </si>
  <si>
    <t>61 1 10 00590</t>
  </si>
  <si>
    <t>ВЕДОМСТВЕННАЯ СТРУКТУРА РАСХОДОВ КОЖУУННОГО БЮДЖЕТА НА 2025 ГОД</t>
  </si>
  <si>
    <t>Муниципальная прогамма "Развитие культуры и туризма на 2025-2027 годы</t>
  </si>
  <si>
    <t>1. Подпрограмма "Развитие детских школа искусств в Сут-Хольском кожууне на 2025-2027годы"</t>
  </si>
  <si>
    <t>6. Подпрограмма "Развитие народного творчества в Сут-хольском кожууне на 2025-2027гг"</t>
  </si>
  <si>
    <t>9. Подпрограмма "Поддержка и развитие печатных средств массовой информации Сут-Хольского района на 2025-2027гг"</t>
  </si>
  <si>
    <t>Программа "Развитие сельского хозяйства и регулирование рынков сельскохозяйственной продукции, сырья и продовольствия в Сут-Хольском кожууне на 2025 и на плановый период 2026-2027 годы"</t>
  </si>
  <si>
    <t>Муниципальная целевая программа "Развитие образования в Сут-Хольском кожууне 2025 до 2027 года"</t>
  </si>
  <si>
    <t xml:space="preserve">5. Подпрогамма "Патриотическое воспитание детей и молодежи на 2025-2027гг" </t>
  </si>
  <si>
    <t>8. Подпрограмма "Повышение качества образования на 2025-2027гг"</t>
  </si>
  <si>
    <t xml:space="preserve"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 на 2025 год </t>
  </si>
  <si>
    <t>Подпрограмм "Доступная среда и реабилитация отдельных категорий граждан в кожууне на 2025-2027гг"</t>
  </si>
  <si>
    <t>Программа "Развитие малого и среднего предпринимательства в Сут-Хольском кожууне на 2025 г и на период до 2027 года"</t>
  </si>
  <si>
    <t>Программа "Обеспечение учета и оптимизация деятельности по управлению муниципальным имуществом в Сут-Хольском кожууне на 2025-2027гг."</t>
  </si>
  <si>
    <t>Программа "Развитие архивного дела на территории Сут-Хольского кожууна" на 2025-2027 гг.</t>
  </si>
  <si>
    <t>Программа "Архтектура и градостроительство Сут-Хольского кожууна на 2025-2027гг."</t>
  </si>
  <si>
    <t>Субсидий местным бюджетам на ликвидацию несанкционированных мест размещения отходов на 2025 год</t>
  </si>
  <si>
    <t>Программа "Социальная защита семьи и детей на  2025-2027 гг"</t>
  </si>
  <si>
    <t>Субсидии на реализацию мероприятий "Обучение, переподготовка, повышение квалификации для выборных должностных лиц местного самоуправления и муниципальных служащих Сут-Хольского кожууна Республики Тыва на 2025-2027 годы</t>
  </si>
  <si>
    <t>Программа "О дополнительных мерах по борьбе с туберкулезом и другими инфекционными заболеваниями в Сут-Хольском кожууне на 2025-2027гг."</t>
  </si>
  <si>
    <t>Программа «Содействие занятости населения администрации муниципального района Сут-Хольский кожуун Республики Тыва на 2025-2027 годы».</t>
  </si>
  <si>
    <t>Программа "Обеспечение жильем молодых семей на 2025-2027 годы"</t>
  </si>
  <si>
    <t>Программа "Совершенствование молодежной политики и развитие физической культуры и спорта Сут-Хольского кожууна на 2025-2027 годы"</t>
  </si>
  <si>
    <t>Программа "Обеспечение информационной безопасности в органах местного самоуправления Сут-Хольского кожууна РТ на 2025-2027 годы "</t>
  </si>
  <si>
    <t>06 1 11 00590</t>
  </si>
  <si>
    <t>РАСПРЕДЕЛЕНИЕ БЮДЖЕТНЫХ АССИГНОВАНИЙ НА 2025 ГОД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</si>
  <si>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Сут-Хольского кожууна на 2025-2027 годы"</t>
  </si>
  <si>
    <t>Подпрограмма "Развитие и совершенствование единой дежурно-диспетчерской службы администрации Сут-Хольского кожууна на 2025-2027 годы"</t>
  </si>
  <si>
    <t>Подпрограмма "Защита населения и территорий от чрезвычайных ситуаций, обеспечение пожарной безопасности и безопасности людей на водных объектах Сут-Хольского кожууна на 2025-2027 годы"</t>
  </si>
  <si>
    <t>Программа "Профилактика и предотвращения правонарущений в  Сут-Хольском кожууне на 2025-2027 годы"</t>
  </si>
  <si>
    <t>Программа Антиалкогольная и антинаркотическая программа на территории Сут-Хольского кожууна на 2025-2027 годы</t>
  </si>
  <si>
    <t>Программа "Развитие сельского хозяйства и регулирование рынков сельскохозяйственной продукции, сырья и продовольствия в Сут-Хольском кожууне на 2025-2027 годы"</t>
  </si>
  <si>
    <t>Программа " Развитие дорожного хозяйства на территории Сут-Хольского кожууна Республики Тыва" на 2025-2027 годы.</t>
  </si>
  <si>
    <t>Программа "Развитие малого и среднего предпринимательства в Сут-Хольском кожууне на 2025г и на период до 2027 года"</t>
  </si>
  <si>
    <t>Программа "Архитектура и градостроительство Сут-Хольского кожууна на 2025-2027гг."</t>
  </si>
  <si>
    <t>Иные межбюджетные трансферты на ежемесячное денежное вознаграждение за классное руководство педагогическим работникам гос и мун общеоразовательных организаций на 2025 год</t>
  </si>
  <si>
    <t>Патриотическое воспитание детей и молодежи на 2025-2027 годы</t>
  </si>
  <si>
    <t>5. Подпрограмма "Развитие народного творчества в Сут-хольском кожууне на 2025-2027гг"</t>
  </si>
  <si>
    <t>Программа "О дополнительных мерах по борьбе с туберкулезом и другими инфекционными заболеваниями в Сут-Хольском кожууне на 2025-2027 годы"</t>
  </si>
  <si>
    <t>Программа "Обеспечение информационной безопасности в органах местного самоуправления Сут-Хольского кожууна на 2025-2027гг.</t>
  </si>
  <si>
    <t>Программа "Защита  населения и территорий от черезвычайных ситуаций, обеспечение пожарной безопасности людей на водных объеках на 2025-2027гг."</t>
  </si>
  <si>
    <t>Программа "Профилактика и предотвращения правонарущений на территории   Сут-Хольского кожууна на 2025-2027гг."</t>
  </si>
  <si>
    <t>4. Подпрограмма "Развитие туризма в Сут-Хольском кожууне РТ на 2025-2027 гг"</t>
  </si>
  <si>
    <t>6. Подпрограмма "Поддержка и развитие печатных средств массовой информации Сут-Хольского района на 2025-2026гг"</t>
  </si>
  <si>
    <t>Программа «Комплексное развитие систем коммунальной инфраструктуры и благоустройства на территории Сут-Хольского кожууна на 2025-2027 гг»</t>
  </si>
  <si>
    <t>Программа "Развитие молодежной политики в Сут-Хольском кожууне на 2025-2027 годы</t>
  </si>
  <si>
    <t>Субсидии местным бюджетам на ликвидацию несанкционированных мест размещения отходов на 2025 год</t>
  </si>
  <si>
    <t>1. Подпрограмма "Развитие детских школ искусств в Сут-Хольском кожууне на 2025-2027годы"</t>
  </si>
  <si>
    <t>Обеспечение выплат ежемесячного денежного вознагражения советникам директоров по воспитанию и взаимодействию с детскими общественными объединениями гос общеобразовательных организаций субъектов РФ, г.Байконура и федеральной территории "Сириус"</t>
  </si>
  <si>
    <t xml:space="preserve">Централизованная бухгалтерия </t>
  </si>
  <si>
    <t>11 3 00 00211</t>
  </si>
  <si>
    <t>Бюджетные инвестиции в объекты капитального строительства муниципальной собственности</t>
  </si>
  <si>
    <t>01 2 00 22200</t>
  </si>
  <si>
    <t xml:space="preserve">ПСД на строительство школы с.Суг-Аксы </t>
  </si>
  <si>
    <t xml:space="preserve">ПСД  на строительство школы с.Суг-Аксы </t>
  </si>
  <si>
    <t xml:space="preserve">Функционирование высшего должностного лица субъекта Российской Федерации и муниципального образования 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</si>
  <si>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</si>
  <si>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</si>
  <si>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Закупка товаров, работ и услуг для обеспечения государственных (муниципальных) нужд </t>
  </si>
  <si>
    <t>01 2 Ю6 50500</t>
  </si>
  <si>
    <t>01 2 Ю6 51790</t>
  </si>
  <si>
    <t>01 2 Ю6 53030</t>
  </si>
  <si>
    <t xml:space="preserve">отклонение </t>
  </si>
  <si>
    <t xml:space="preserve">Сумма с изменениями </t>
  </si>
  <si>
    <t>164 F1 54970</t>
  </si>
  <si>
    <t>13 5 00 77060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</si>
  <si>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село"</t>
  </si>
  <si>
    <t>31 4 01 L5761</t>
  </si>
  <si>
    <t>16 4 F154970</t>
  </si>
  <si>
    <t>Улучшение жилищных условий граждан, проживающих на сельских территориях</t>
  </si>
  <si>
    <t>07 1 01 77200</t>
  </si>
  <si>
    <t xml:space="preserve">Предоставление субсидий бюджетным, автономным учреждениям и иным некоммерческим организациям 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</si>
  <si>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Республики Тыва,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</t>
  </si>
  <si>
    <t>89 0 00 55490</t>
  </si>
  <si>
    <t>Поощрение за достижение наилучщих значений показателей по итогам оценки эффективности деятельности органов исполнительной власти</t>
  </si>
  <si>
    <t>79 6 00 00000</t>
  </si>
  <si>
    <t>79 0 00 00000</t>
  </si>
  <si>
    <t>79 8 00 00110</t>
  </si>
  <si>
    <t>Межбюджетные трансферты на поощрение за достижение наилучщих значений показателей по итогам оценки эффективности деятельности органов исполнительной власти</t>
  </si>
  <si>
    <t xml:space="preserve">06 1 04 7510Э </t>
  </si>
  <si>
    <t>Субсидии местным бюджетам на создание мест (площадок) накопления твердых коммунальных отходов</t>
  </si>
  <si>
    <t xml:space="preserve">ИТОГО </t>
  </si>
  <si>
    <t>Сельское поселение сумон Ишкинский Сут-Хольского кожууна РТ</t>
  </si>
  <si>
    <t>3.</t>
  </si>
  <si>
    <t>Сельское поселение сумон Кара-Чыраанский Сут-Хольского кожууна РТ</t>
  </si>
  <si>
    <t>2.</t>
  </si>
  <si>
    <t>Сельское поселение сумон Алдан-Маадырский Сут-Хольского кожууна РТ</t>
  </si>
  <si>
    <t>1.</t>
  </si>
  <si>
    <t>Сумма с изменениями</t>
  </si>
  <si>
    <t>Наименование поселения</t>
  </si>
  <si>
    <t>№ п/п</t>
  </si>
  <si>
    <t>(тыс. рублей)</t>
  </si>
  <si>
    <t>поощрения руководителей органов местного самоуправления Республики Тыва за достижение показателей деятельности органов исполнительной власти Республики Тыва</t>
  </si>
  <si>
    <t>РАСПРЕДЕЛЕНИЕ</t>
  </si>
  <si>
    <t xml:space="preserve">ИТОГО ДОХОДОВ </t>
  </si>
  <si>
    <t xml:space="preserve">Иные межбюджетные трансферты на представление дополнительных мер социальной поддержки семьям военнослужащих, проживающих на территории Республики Тыва, в части особождения от родительской платы взимаемой за присмотр и уход за детьми в муниципальных обраховательных организациях,представляющих дошкольное образование, на территории </t>
  </si>
  <si>
    <t>2 02 49 999 05 0000 150</t>
  </si>
  <si>
    <t xml:space="preserve">Поощрение за достижение наилучших значений показателей по итогам оценки эффективности деятельности органов исполнительной власти </t>
  </si>
  <si>
    <t xml:space="preserve">Финансовое обеспечение расходов,связанных с премированием победителей республиканского конкурса среди сельских населенных пунктов Республики Тыва "Трезвое село" </t>
  </si>
  <si>
    <t xml:space="preserve"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</si>
  <si>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</si>
  <si>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2 02 4505 05 0000 150</t>
  </si>
  <si>
    <t xml:space="preserve"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госудаственных и муниципальных общеобразовательных организаций  </t>
  </si>
  <si>
    <t>20245303 05 0000 150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</si>
  <si>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</si>
  <si>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2 02 40014 05 0000 150</t>
  </si>
  <si>
    <t>Иные межбюджетные трансферты</t>
  </si>
  <si>
    <t>2 02 40000 00 0000 150</t>
  </si>
  <si>
    <t>Субвенции бюджетам муниципальных районов на содержание ребенка, находящегося под опекой попечительством, а также вознаграждение причитающееся опекуну (попечителю) приемному  родителю</t>
  </si>
  <si>
    <t>202 30027 05 0000 150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</si>
  <si>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</si>
  <si>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202 35084 05 0000 150</t>
  </si>
  <si>
    <t>Субвенции бюджетам муниципальных районов на оплату жилищно-коммунальных услуг отдельным категориям граждан</t>
  </si>
  <si>
    <t>2 02 35250 05 0000 150</t>
  </si>
  <si>
    <t xml:space="preserve">Субвенции бюджетам муниципальных районов на осуществление ежемесячных выплат на детей  в возрасте от трех до семи лет включительно   
</t>
  </si>
  <si>
    <t xml:space="preserve"> 202 35302 05 0000 150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</si>
  <si>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</si>
  <si>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2 02 35120 05 0000 150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</si>
  <si>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</si>
  <si>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2 02 35118 05 0000 150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</si>
  <si>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</si>
  <si>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2 02 30013 05 0000 150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</si>
  <si>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</si>
  <si>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2 02 30024 05 0000 150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</si>
  <si>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</si>
  <si>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2 02 30022 05 0000 150</t>
  </si>
  <si>
    <t>Субвенции бюджетам бюджетной системы Российской Федерации</t>
  </si>
  <si>
    <t>2 02 30000 00 0000 150</t>
  </si>
  <si>
    <t>779,68</t>
  </si>
  <si>
    <t>Субсидии местным бюджетам на создание мест(площадок)накопления твердых коммунальных услуг</t>
  </si>
  <si>
    <t>2 02 29999 05 0000 150</t>
  </si>
  <si>
    <t>5000,0</t>
  </si>
  <si>
    <t>Субсидии местным бюджетам на ликвидацию несанкционнированных мест размещения отходов на 2025 год</t>
  </si>
  <si>
    <t>Субсидии на подготовку проектов межевания земельных участков и на проведение кадастровых работ</t>
  </si>
  <si>
    <t>202 25599 05 0000 150</t>
  </si>
  <si>
    <t>4661,7</t>
  </si>
  <si>
    <t xml:space="preserve">Субсидии бюджетам муниципальных районов на реализацию мероприятий по обеспечению жильем молодых семей </t>
  </si>
  <si>
    <t>202 25497 05 0000 150</t>
  </si>
  <si>
    <t>2021</t>
  </si>
  <si>
    <t xml:space="preserve">Субсидии бюджетам муниципальных районов на реализацию программ формирования современной городской среды  </t>
  </si>
  <si>
    <t>202 25555 05 0000 150</t>
  </si>
  <si>
    <t>6481</t>
  </si>
  <si>
    <t>Субсидии на организацию бесплатного горячего питания обучающихся,получающих начальное общее образование в государственных и муниципальных образовательных организациях</t>
  </si>
  <si>
    <t>2 02 25304 05 0000 150</t>
  </si>
  <si>
    <t>2195,9</t>
  </si>
  <si>
    <t xml:space="preserve">Субсидии местным бюджетам на проведение мероприятий по обеспечению деяетельности советников директора по воспитанию с детскими общественными объединениями в общеобразовательных организациях </t>
  </si>
  <si>
    <t xml:space="preserve"> 202 25179 05 0000150</t>
  </si>
  <si>
    <t>2248,91</t>
  </si>
  <si>
    <t>2100</t>
  </si>
  <si>
    <t xml:space="preserve">Субсидии на закупку и доставку угля для казенных, бюджетных и автономных  учреждений расположенных в труднодоступных населенных пунктах  </t>
  </si>
  <si>
    <t xml:space="preserve"> 202 29999 05 0000150</t>
  </si>
  <si>
    <t>16219,0</t>
  </si>
  <si>
    <t>15297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</si>
  <si>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энергии,водоснабжения),приобретение котельно-печного топливо казенных ,бюджетных и автномных учреждений (с учетом доставки)</t>
  </si>
  <si>
    <t xml:space="preserve"> 202 29999 05 0000 150</t>
  </si>
  <si>
    <t>760,0</t>
  </si>
  <si>
    <t xml:space="preserve"> Субсидий органам местного самоуправления Республики Тыва на обеспечение доступа к сети Интернет социально-значимых объектов, подключенных в рамках национальной программы "Цифровая экономика Российской Федерации" на 2024 год</t>
  </si>
  <si>
    <t>1294,0</t>
  </si>
  <si>
    <t>Субсидий местным бюджетам на софинансирование расходов по содержанию имущества образовательных учреждений, на 2023 год</t>
  </si>
  <si>
    <t xml:space="preserve">Субсидии бюджетам муниципальных районов на обеспечение комплексного развития сельских территорий </t>
  </si>
  <si>
    <t>2 02 225576 05 0000 150</t>
  </si>
  <si>
    <t>Субсидии бюджетам бюджетной системы Российской Федерации (межбюджетные субсидии)</t>
  </si>
  <si>
    <t>2 02 20000 00 0000 150</t>
  </si>
  <si>
    <t>Дотации бюджетам муниципальных районов на поддержку мер по обеспечению сбалансированности бюджетов</t>
  </si>
  <si>
    <t>2 02 15002 05 0000 150</t>
  </si>
  <si>
    <t>Дотации бюджетам муниципальных районов на выравнивание бюджетной обеспеченности</t>
  </si>
  <si>
    <t>2 02 15001 05 0000 150</t>
  </si>
  <si>
    <t>Дотации бюджетам бюджетной системы Российской Федераци</t>
  </si>
  <si>
    <t>2 02 10000 00 0000 150</t>
  </si>
  <si>
    <t>Безвозмездные поступления от других бюджетов бюджетной системы Российской Федерации</t>
  </si>
  <si>
    <t>2 02 00000 00 0000 000</t>
  </si>
  <si>
    <t>БЕЗВОЗМЕЗДНЫЕ ПОСТУПЛЕНИЯ</t>
  </si>
  <si>
    <t>2 00 00000 00 0000 000</t>
  </si>
  <si>
    <t>Прочие неналоговые доходы бюджетов муниципальных районов</t>
  </si>
  <si>
    <t>1 17 05050 05 0000 180</t>
  </si>
  <si>
    <t>ПРОЧИЕ НЕНАЛОГОВЫЕ ДОХОДЫ</t>
  </si>
  <si>
    <t>1 17 00000 00 0000 000</t>
  </si>
  <si>
    <t>ШТРАФЫ, САНКЦИИ, ВОЗМЕЩЕНИЕ УЩЕРБА</t>
  </si>
  <si>
    <t xml:space="preserve"> 1 16 00000 00 0000 000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</si>
  <si>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</si>
  <si>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</si>
  <si>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ДОХОДЫ ОТ ПРОДАЖИ МАТЕРИАЛЬНЫХ И НЕМАТЕРИАЛЬНЫХ АКТИВОВ</t>
  </si>
  <si>
    <t>1 14 00000 00 0000 000</t>
  </si>
  <si>
    <t>Прочие доходы от компенсации затрат бюджетов муниципальных районов</t>
  </si>
  <si>
    <t>1 13 02995 05 0000 130</t>
  </si>
  <si>
    <t>Прочие доходы от оказания платных услуг (работ) получателями средств бюджетов сельских поселений</t>
  </si>
  <si>
    <t>1 13 01995 10 0000 130</t>
  </si>
  <si>
    <t>ДОХОДЫ ОТ ОКАЗАНИЯ ПЛАТНЫХ УСЛУГ  И КОМПЕНСАЦИИ ЗАТРАТ ГОСУДАРСТВА</t>
  </si>
  <si>
    <t xml:space="preserve"> 1 13 00000 00 0000 000</t>
  </si>
  <si>
    <t>Плата за размещение отходов производства</t>
  </si>
  <si>
    <t>1 12 01041 01 0000 120</t>
  </si>
  <si>
    <t>Плата за выбросы загрязняющих веществ в атмосферный воздух стационарными объектами</t>
  </si>
  <si>
    <t>1 12 01010 01 0000 120</t>
  </si>
  <si>
    <t xml:space="preserve">ПЛАТЕЖИ ПРИ ПОЛЬЗОВАНИИ ПРИРОДНЫМИ РЕСУРСАМИ </t>
  </si>
  <si>
    <t>112 00000 00 0000 000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</si>
  <si>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</si>
  <si>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1 11 09045 05 0000 120</t>
  </si>
  <si>
    <t>Доходы от сдачи в аренду имущества,находящегося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</si>
  <si>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1 11 05035 05 0000 120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</si>
  <si>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</si>
  <si>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1 11 05025 05 0000 120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</si>
  <si>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</si>
  <si>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1  11  05013 05 0000 120</t>
  </si>
  <si>
    <t>ДОХОДЫ ОТ ИСПОЛЬЗОВАНИЯ ИМУЩЕСТВА, НАХОДЯЩЕГОСЯ В ГОСУДАРСТВЕННОЙ И МУНИЦИПАЛЬНОЙ СОБСТВЕННОСТИ</t>
  </si>
  <si>
    <t xml:space="preserve"> 1 11 00000 00 0000 000</t>
  </si>
  <si>
    <t>ГОСУДАРСТВЕННАЯ ПОШЛИНА</t>
  </si>
  <si>
    <t>1 08 00000 00 0000 000</t>
  </si>
  <si>
    <t xml:space="preserve">Сборы за пользование объектами животного мира и за пользование объектами водных биологических ресурсов </t>
  </si>
  <si>
    <t xml:space="preserve"> 1 07 04000 01 0000 110</t>
  </si>
  <si>
    <t>Налог на добычу полезных ископаемых</t>
  </si>
  <si>
    <t>1 07 01000 01 0000 110</t>
  </si>
  <si>
    <t>НАЛОГИ, СБОРЫ И РЕГУЛЯРНЫЕ ПЛАТЕЖИ ЗА ПОЛЬЗОВАНИЕ ПРИРОДНЫМИ РЕСУРСАМИ</t>
  </si>
  <si>
    <t>1 07 00000 00 0000 000</t>
  </si>
  <si>
    <t>Налог на имущество организаций</t>
  </si>
  <si>
    <t>1 06 02000 02 0000 110</t>
  </si>
  <si>
    <t>НАЛОГИ НА ИМУЩЕСТВО</t>
  </si>
  <si>
    <t>1 06 000000 00 0000 00</t>
  </si>
  <si>
    <t>Налог, взимаемый в связи с применением патентной системы налогообложения</t>
  </si>
  <si>
    <t>1 05 04000 02 0000 110</t>
  </si>
  <si>
    <t>Единый сельскохозяйственный налог</t>
  </si>
  <si>
    <t>1 05 03000 01 0000 110</t>
  </si>
  <si>
    <t>Налог, взимаемый в связи с применением упращенной систему налогообложения</t>
  </si>
  <si>
    <t>1 05 01000 00 0000 110</t>
  </si>
  <si>
    <t>НАЛОГИ НА СОВОКУПНЫЙ ДОХОД</t>
  </si>
  <si>
    <t xml:space="preserve"> 1 05 00000 00 0000 000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</si>
  <si>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</si>
  <si>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</si>
  <si>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</si>
  <si>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</si>
  <si>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</si>
  <si>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</si>
  <si>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</si>
  <si>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</si>
  <si>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НАЛОГИ НА ТОВАРЫ (РАБОТЫ,  УСЛУГИ), РЕАЛИЗУЕМЫЕ НА ТЕРРИТОРИИ РОССИЙСКОЙ ФЕДЕРАЦИИ</t>
  </si>
  <si>
    <t>1 03 00000 00 0000 000</t>
  </si>
  <si>
    <t>НАЛОГ НА ДОХОДЫ ФИЗИЧЕСКИХ ЛИЦ</t>
  </si>
  <si>
    <t>1  01 02000 01 0000 110</t>
  </si>
  <si>
    <t>НАЛОГИ НА ПРИБЫЛЬ, ДОХОДЫ</t>
  </si>
  <si>
    <t>1  01 00000 00 0000 000</t>
  </si>
  <si>
    <t>НАЛОГОВЫЕ И НЕНАЛОГОВЫЕ ДОХОДЫ</t>
  </si>
  <si>
    <t>1 00 00000 00 0000 000</t>
  </si>
  <si>
    <t>Сумма с учетом изменений</t>
  </si>
  <si>
    <t xml:space="preserve"> Откл (+;-)</t>
  </si>
  <si>
    <t xml:space="preserve">Сумма </t>
  </si>
  <si>
    <t xml:space="preserve">      Наименование доходов </t>
  </si>
  <si>
    <t xml:space="preserve">Коды бюджетной классификации  </t>
  </si>
  <si>
    <t>Наименование учреждений</t>
  </si>
  <si>
    <t>Админ к-на</t>
  </si>
  <si>
    <t>ОМЦ</t>
  </si>
  <si>
    <t>ЦБ</t>
  </si>
  <si>
    <t>ДШИ</t>
  </si>
  <si>
    <t>Прочие УО</t>
  </si>
  <si>
    <t>Прочие УК</t>
  </si>
  <si>
    <t>ФОТ</t>
  </si>
  <si>
    <t>Коммуналка 301004</t>
  </si>
  <si>
    <t>Коммуналка 301005</t>
  </si>
  <si>
    <t>ЦБС</t>
  </si>
  <si>
    <t>ДК</t>
  </si>
  <si>
    <t>Туризм</t>
  </si>
  <si>
    <t>ДОУ</t>
  </si>
  <si>
    <t>ОУ</t>
  </si>
  <si>
    <t>ПК Салгал</t>
  </si>
  <si>
    <t>УСХ</t>
  </si>
  <si>
    <t>УТСП</t>
  </si>
  <si>
    <t>ФУ</t>
  </si>
  <si>
    <t>Итого</t>
  </si>
  <si>
    <t>Всего</t>
  </si>
  <si>
    <t>Поступления доходов в кожуунный бюджет муниципального района "Сут-Хольский кожуун Республики Тыва" на 2025 год</t>
  </si>
  <si>
    <t xml:space="preserve">к решению Хурала представителей Сут-Хольского кожууна Республики Тыва "О внесении изменений в решение Хурала представителей «Об утверждении бюджета муниципального района «Сут-Хольский кожуун Республики Тыва» на 2025 год и на плановый  период 2026 и 2027 годов»
</t>
  </si>
  <si>
    <t>Приложение №1</t>
  </si>
  <si>
    <t>Приложение №2</t>
  </si>
  <si>
    <t>Приложение №3</t>
  </si>
  <si>
    <t>Приложение №4</t>
  </si>
  <si>
    <t>к решению Хурала представителей Сут-Хольского кожууна Республики Тыва "О внесении изменений в решение Хурала представителей «Об утверждении бюджета муниципального района «Сут-Хольский кожуун Республики Тыва» на 2025 год и на плановый  период 2026 и 2027 годов»</t>
  </si>
  <si>
    <t xml:space="preserve">Наименование </t>
  </si>
  <si>
    <t>+</t>
  </si>
  <si>
    <t>-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</si>
  <si>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</si>
  <si>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</si>
  <si>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r>
      <t xml:space="preserve">Финансовое обеспечение расходов,связанных с премированием победителей республиканского конкурса среди сельских населенных пунктов Республики Тыва </t>
    </r>
    <r>
      <rPr>
        <b/>
        <sz val="11"/>
        <color theme="1"/>
        <rFont val="Times New Roman"/>
        <family val="1"/>
        <charset val="204"/>
      </rPr>
      <t xml:space="preserve">"Трезвое село" </t>
    </r>
  </si>
  <si>
    <r>
      <t xml:space="preserve">Субсидии на закупку и доставку угля для казенных, бюджетных и автономных  учреждений расположенных в </t>
    </r>
    <r>
      <rPr>
        <b/>
        <sz val="11"/>
        <color indexed="8"/>
        <rFont val="Times New Roman"/>
        <family val="1"/>
        <charset val="204"/>
      </rPr>
      <t>труднодоступных</t>
    </r>
    <r>
      <rPr>
        <sz val="11"/>
        <color indexed="8"/>
        <rFont val="Times New Roman"/>
        <family val="1"/>
        <charset val="204"/>
      </rPr>
      <t xml:space="preserve"> населенных пунктах  </t>
    </r>
  </si>
  <si>
    <r>
      <t xml:space="preserve">Иные межбюджетные трансферты на представление дополнительных мер социальной поддержки </t>
    </r>
    <r>
      <rPr>
        <b/>
        <sz val="11"/>
        <color theme="1"/>
        <rFont val="Times New Roman"/>
        <family val="1"/>
        <charset val="204"/>
      </rPr>
      <t>семьям военнослужащих,</t>
    </r>
    <r>
      <rPr>
        <sz val="11"/>
        <color theme="1"/>
        <rFont val="Times New Roman"/>
        <family val="1"/>
        <charset val="204"/>
      </rPr>
      <t xml:space="preserve"> проживающих на территории Республики Тыва,</t>
    </r>
    <r>
      <rPr>
        <b/>
        <sz val="11"/>
        <color theme="1"/>
        <rFont val="Times New Roman"/>
        <family val="1"/>
        <charset val="204"/>
      </rPr>
      <t xml:space="preserve"> в части особождения от родительской платы</t>
    </r>
    <r>
      <rPr>
        <sz val="11"/>
        <color theme="1"/>
        <rFont val="Times New Roman"/>
        <family val="1"/>
        <charset val="204"/>
      </rPr>
      <t xml:space="preserve"> взимаемой за присмотр и уход за детьми в муниципальных обраховательных организациях,представляющих дошкольное образование, на территории РТ </t>
    </r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</si>
  <si>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</si>
  <si>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Субсидии местным бюджетам на ликвидацию несанкционированных мест размещения отходов</t>
  </si>
  <si>
    <t>6481,036</t>
  </si>
  <si>
    <t>2195,903</t>
  </si>
  <si>
    <t>97 0 0076060</t>
  </si>
  <si>
    <t>Оплата жилищно-коммунальных услуг отдельным категориям граждан за счет средств  резервного фонда Правительства РФ</t>
  </si>
  <si>
    <t>01 1 10 5250F</t>
  </si>
  <si>
    <t>Субвенции на осуществление соцподдержки, в части компенсационной выплаты виде частичной компенсации расходов на питание детей из многодетных семей, обучающихся в общеобразовательных организациях, на 2025г</t>
  </si>
  <si>
    <t>10 4 04 7621Д</t>
  </si>
  <si>
    <t>1515,2</t>
  </si>
  <si>
    <t>5020,8</t>
  </si>
  <si>
    <t>Компенсация ев питание многодетных семей</t>
  </si>
  <si>
    <t>Погребение</t>
  </si>
  <si>
    <t>Субвенции ДОУ</t>
  </si>
  <si>
    <t>Субвенции ОУ</t>
  </si>
  <si>
    <t>ЖКУ отд кат граждан из РФ Правительства РФ</t>
  </si>
  <si>
    <t>от  "04" сентября 2025г №25</t>
  </si>
  <si>
    <t>от "04" сентября 2025г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</si>
</sst>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р_._-;\-* #,##0.00_р_._-;_-* &quot;-&quot;??_р_._-;_-@_-"/>
    <numFmt numFmtId="164" formatCode="#,##0.0"/>
    <numFmt numFmtId="165" formatCode="000"/>
    <numFmt numFmtId="166" formatCode="00"/>
    <numFmt numFmtId="167" formatCode="000.0"/>
    <numFmt numFmtId="168" formatCode="&quot;&quot;###,##0.00"/>
    <numFmt numFmtId="169" formatCode="_(* #,##0.00_);_(* \(#,##0.00\);_(* &quot;-&quot;??_);_(@_)"/>
    <numFmt numFmtId="170" formatCode="#,##0.000"/>
    <numFmt numFmtId="171" formatCode="#,##0.0000"/>
    <numFmt numFmtId="172" formatCode="0.0"/>
    <numFmt numFmtId="173" formatCode="&quot;Да&quot;;&quot;Да&quot;;&quot;Нет&quot;"/>
    <numFmt numFmtId="174" formatCode="#,##0.0_ ;[Red]\-#,##0.0\ "/>
    <numFmt numFmtId="175" formatCode="#,##0.000_ ;[Red]\-#,##0.000\ "/>
    <numFmt numFmtId="176" formatCode="#,##0_ ;[Red]\-#,##0\ "/>
    <numFmt numFmtId="177" formatCode="[$-F800]dddd\,\ mmmm\ dd\,\ yyyy"/>
    <numFmt numFmtId="178" formatCode="#,##0.00000"/>
    <numFmt numFmtId="179" formatCode="0.00000"/>
  </numFmts>
  <fonts count="56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Arial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15" fillId="0" borderId="0" applyFont="0" applyFill="0" applyBorder="0" applyAlignment="0" applyProtection="0"/>
    <xf numFmtId="0" fontId="19" fillId="0" borderId="0"/>
    <xf numFmtId="0" fontId="21" fillId="0" borderId="0"/>
    <xf numFmtId="0" fontId="21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3" applyNumberFormat="0" applyAlignment="0" applyProtection="0"/>
    <xf numFmtId="0" fontId="29" fillId="11" borderId="4" applyNumberFormat="0" applyAlignment="0" applyProtection="0"/>
    <xf numFmtId="0" fontId="30" fillId="11" borderId="3" applyNumberFormat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12" borderId="9" applyNumberFormat="0" applyAlignment="0" applyProtection="0"/>
    <xf numFmtId="0" fontId="36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0" borderId="0"/>
    <xf numFmtId="0" fontId="7" fillId="0" borderId="0"/>
    <xf numFmtId="0" fontId="15" fillId="0" borderId="0"/>
    <xf numFmtId="0" fontId="38" fillId="14" borderId="0" applyNumberFormat="0" applyBorder="0" applyAlignment="0" applyProtection="0"/>
    <xf numFmtId="0" fontId="39" fillId="0" borderId="0" applyNumberFormat="0" applyFill="0" applyBorder="0" applyAlignment="0" applyProtection="0"/>
    <xf numFmtId="0" fontId="7" fillId="15" borderId="10" applyNumberFormat="0" applyFont="0" applyAlignment="0" applyProtection="0"/>
    <xf numFmtId="0" fontId="7" fillId="15" borderId="10" applyNumberFormat="0" applyFont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2" fillId="16" borderId="0" applyNumberFormat="0" applyBorder="0" applyAlignment="0" applyProtection="0"/>
    <xf numFmtId="0" fontId="45" fillId="0" borderId="0"/>
    <xf numFmtId="0" fontId="21" fillId="0" borderId="0"/>
  </cellStyleXfs>
  <cellXfs count="284">
    <xf numFmtId="0" fontId="0" fillId="0" borderId="0" xfId="0"/>
    <xf numFmtId="0" fontId="3" fillId="0" borderId="0" xfId="1" applyFont="1"/>
    <xf numFmtId="0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65" fontId="8" fillId="2" borderId="0" xfId="2" applyNumberFormat="1" applyFont="1" applyFill="1" applyBorder="1" applyAlignment="1" applyProtection="1">
      <alignment horizontal="center" vertical="center" wrapText="1"/>
      <protection hidden="1"/>
    </xf>
    <xf numFmtId="165" fontId="9" fillId="2" borderId="0" xfId="2" applyNumberFormat="1" applyFont="1" applyFill="1" applyBorder="1" applyAlignment="1" applyProtection="1">
      <alignment horizontal="center" vertical="center" wrapText="1"/>
      <protection hidden="1"/>
    </xf>
    <xf numFmtId="166" fontId="9" fillId="2" borderId="0" xfId="2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wrapText="1"/>
    </xf>
    <xf numFmtId="0" fontId="5" fillId="0" borderId="0" xfId="4" applyNumberFormat="1" applyFont="1" applyFill="1" applyBorder="1" applyAlignment="1">
      <alignment horizontal="right" vertical="center"/>
    </xf>
    <xf numFmtId="0" fontId="1" fillId="0" borderId="0" xfId="4" applyFont="1"/>
    <xf numFmtId="0" fontId="1" fillId="0" borderId="0" xfId="4" applyNumberFormat="1" applyFont="1" applyFill="1" applyBorder="1" applyAlignment="1">
      <alignment vertical="center" wrapText="1"/>
    </xf>
    <xf numFmtId="0" fontId="7" fillId="0" borderId="0" xfId="0" applyFont="1"/>
    <xf numFmtId="0" fontId="5" fillId="0" borderId="0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 applyProtection="1">
      <alignment vertical="center" wrapText="1"/>
      <protection hidden="1"/>
    </xf>
    <xf numFmtId="165" fontId="8" fillId="2" borderId="0" xfId="2" applyNumberFormat="1" applyFont="1" applyFill="1" applyBorder="1" applyAlignment="1" applyProtection="1">
      <alignment vertical="center" wrapText="1"/>
      <protection hidden="1"/>
    </xf>
    <xf numFmtId="167" fontId="9" fillId="2" borderId="0" xfId="2" applyNumberFormat="1" applyFont="1" applyFill="1" applyBorder="1" applyAlignment="1" applyProtection="1">
      <alignment vertical="center" wrapText="1"/>
      <protection hidden="1"/>
    </xf>
    <xf numFmtId="164" fontId="4" fillId="0" borderId="0" xfId="0" applyNumberFormat="1" applyFont="1" applyFill="1" applyBorder="1" applyAlignment="1">
      <alignment horizontal="right" vertical="center" wrapText="1"/>
    </xf>
    <xf numFmtId="0" fontId="11" fillId="0" borderId="0" xfId="3" applyFont="1" applyAlignment="1">
      <alignment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2" fillId="2" borderId="0" xfId="3" applyFont="1" applyFill="1" applyAlignment="1">
      <alignment wrapText="1"/>
    </xf>
    <xf numFmtId="164" fontId="2" fillId="0" borderId="0" xfId="3" applyNumberFormat="1" applyFont="1" applyAlignment="1">
      <alignment wrapText="1"/>
    </xf>
    <xf numFmtId="164" fontId="11" fillId="0" borderId="0" xfId="3" applyNumberFormat="1" applyFont="1" applyAlignment="1">
      <alignment wrapText="1"/>
    </xf>
    <xf numFmtId="168" fontId="5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wrapText="1"/>
    </xf>
    <xf numFmtId="0" fontId="14" fillId="0" borderId="0" xfId="2" applyFont="1" applyAlignment="1" applyProtection="1">
      <alignment vertical="center" wrapText="1"/>
      <protection hidden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169" fontId="18" fillId="0" borderId="0" xfId="5" applyNumberFormat="1" applyFont="1" applyFill="1" applyBorder="1" applyAlignment="1">
      <alignment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5" fillId="0" borderId="0" xfId="3" applyFont="1" applyBorder="1" applyAlignment="1">
      <alignment wrapText="1"/>
    </xf>
    <xf numFmtId="0" fontId="2" fillId="0" borderId="0" xfId="3" applyFont="1" applyBorder="1" applyAlignment="1">
      <alignment wrapText="1"/>
    </xf>
    <xf numFmtId="0" fontId="4" fillId="0" borderId="0" xfId="3" applyFont="1" applyBorder="1" applyAlignment="1">
      <alignment wrapText="1"/>
    </xf>
    <xf numFmtId="0" fontId="5" fillId="0" borderId="0" xfId="3" applyFont="1" applyBorder="1" applyAlignment="1">
      <alignment horizontal="center" wrapText="1"/>
    </xf>
    <xf numFmtId="49" fontId="5" fillId="0" borderId="0" xfId="3" applyNumberFormat="1" applyFont="1" applyBorder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49" fontId="5" fillId="0" borderId="0" xfId="3" applyNumberFormat="1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2" fillId="2" borderId="0" xfId="3" applyFont="1" applyFill="1" applyBorder="1" applyAlignment="1">
      <alignment wrapText="1"/>
    </xf>
    <xf numFmtId="2" fontId="2" fillId="0" borderId="0" xfId="3" applyNumberFormat="1" applyFont="1" applyBorder="1" applyAlignment="1">
      <alignment wrapText="1"/>
    </xf>
    <xf numFmtId="164" fontId="3" fillId="0" borderId="0" xfId="1" applyNumberFormat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2" borderId="0" xfId="1" applyFont="1" applyFill="1" applyBorder="1"/>
    <xf numFmtId="0" fontId="11" fillId="0" borderId="0" xfId="3" applyFont="1" applyBorder="1" applyAlignment="1">
      <alignment wrapText="1"/>
    </xf>
    <xf numFmtId="164" fontId="2" fillId="0" borderId="0" xfId="3" applyNumberFormat="1" applyFont="1" applyBorder="1" applyAlignment="1">
      <alignment wrapText="1"/>
    </xf>
    <xf numFmtId="164" fontId="4" fillId="0" borderId="0" xfId="3" applyNumberFormat="1" applyFont="1" applyBorder="1" applyAlignment="1">
      <alignment wrapText="1"/>
    </xf>
    <xf numFmtId="164" fontId="5" fillId="0" borderId="0" xfId="3" applyNumberFormat="1" applyFont="1" applyBorder="1" applyAlignment="1">
      <alignment wrapText="1"/>
    </xf>
    <xf numFmtId="0" fontId="16" fillId="0" borderId="0" xfId="3" applyFont="1" applyBorder="1" applyAlignment="1">
      <alignment horizontal="center" vertical="center" wrapText="1"/>
    </xf>
    <xf numFmtId="0" fontId="16" fillId="0" borderId="0" xfId="3" applyFont="1" applyBorder="1" applyAlignment="1">
      <alignment horizontal="center" wrapText="1"/>
    </xf>
    <xf numFmtId="164" fontId="5" fillId="0" borderId="0" xfId="3" applyNumberFormat="1" applyFont="1" applyBorder="1" applyAlignment="1">
      <alignment horizontal="right" wrapText="1"/>
    </xf>
    <xf numFmtId="0" fontId="17" fillId="0" borderId="0" xfId="0" applyFont="1" applyBorder="1"/>
    <xf numFmtId="49" fontId="4" fillId="0" borderId="0" xfId="3" applyNumberFormat="1" applyFont="1" applyBorder="1" applyAlignment="1">
      <alignment horizontal="center" wrapText="1"/>
    </xf>
    <xf numFmtId="49" fontId="4" fillId="0" borderId="0" xfId="3" applyNumberFormat="1" applyFont="1" applyBorder="1" applyAlignment="1">
      <alignment wrapText="1"/>
    </xf>
    <xf numFmtId="0" fontId="4" fillId="2" borderId="0" xfId="3" applyFont="1" applyFill="1" applyBorder="1" applyAlignment="1">
      <alignment wrapText="1"/>
    </xf>
    <xf numFmtId="0" fontId="5" fillId="2" borderId="0" xfId="3" applyFont="1" applyFill="1" applyBorder="1" applyAlignment="1">
      <alignment wrapText="1"/>
    </xf>
    <xf numFmtId="164" fontId="13" fillId="2" borderId="0" xfId="3" applyNumberFormat="1" applyFont="1" applyFill="1" applyBorder="1" applyAlignment="1">
      <alignment wrapText="1"/>
    </xf>
    <xf numFmtId="164" fontId="5" fillId="2" borderId="0" xfId="3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right" wrapText="1"/>
    </xf>
    <xf numFmtId="0" fontId="4" fillId="2" borderId="0" xfId="0" applyNumberFormat="1" applyFont="1" applyFill="1" applyBorder="1" applyAlignment="1">
      <alignment horizontal="center" vertical="center" wrapText="1"/>
    </xf>
    <xf numFmtId="166" fontId="8" fillId="2" borderId="0" xfId="2" applyNumberFormat="1" applyFont="1" applyFill="1" applyBorder="1" applyAlignment="1" applyProtection="1">
      <alignment horizontal="center" vertical="center"/>
      <protection hidden="1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0" borderId="0" xfId="3" applyFont="1" applyBorder="1" applyAlignment="1">
      <alignment vertical="center" wrapText="1"/>
    </xf>
    <xf numFmtId="49" fontId="4" fillId="0" borderId="0" xfId="3" applyNumberFormat="1" applyFont="1" applyBorder="1" applyAlignment="1">
      <alignment horizontal="center" vertical="center" wrapText="1"/>
    </xf>
    <xf numFmtId="49" fontId="2" fillId="0" borderId="0" xfId="3" applyNumberFormat="1" applyFont="1" applyBorder="1" applyAlignment="1">
      <alignment wrapText="1"/>
    </xf>
    <xf numFmtId="49" fontId="11" fillId="0" borderId="0" xfId="3" applyNumberFormat="1" applyFont="1" applyBorder="1" applyAlignment="1">
      <alignment wrapText="1"/>
    </xf>
    <xf numFmtId="164" fontId="2" fillId="2" borderId="0" xfId="3" applyNumberFormat="1" applyFont="1" applyFill="1" applyBorder="1" applyAlignment="1">
      <alignment wrapText="1"/>
    </xf>
    <xf numFmtId="49" fontId="5" fillId="2" borderId="0" xfId="3" applyNumberFormat="1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49" fontId="9" fillId="2" borderId="0" xfId="3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0" fontId="18" fillId="2" borderId="0" xfId="0" applyNumberFormat="1" applyFont="1" applyFill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8" fillId="2" borderId="0" xfId="6" applyFont="1" applyFill="1" applyBorder="1" applyAlignment="1">
      <alignment vertical="center" wrapText="1"/>
    </xf>
    <xf numFmtId="0" fontId="9" fillId="2" borderId="0" xfId="3" applyFont="1" applyFill="1" applyBorder="1" applyAlignment="1">
      <alignment wrapText="1"/>
    </xf>
    <xf numFmtId="0" fontId="8" fillId="0" borderId="0" xfId="0" applyNumberFormat="1" applyFont="1" applyFill="1" applyBorder="1" applyAlignment="1">
      <alignment horizontal="left" vertical="center" wrapText="1"/>
    </xf>
    <xf numFmtId="168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0" borderId="0" xfId="3" applyFont="1" applyBorder="1" applyAlignment="1">
      <alignment wrapText="1"/>
    </xf>
    <xf numFmtId="0" fontId="8" fillId="0" borderId="0" xfId="3" applyFont="1" applyBorder="1" applyAlignment="1">
      <alignment wrapText="1"/>
    </xf>
    <xf numFmtId="0" fontId="8" fillId="0" borderId="0" xfId="3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11" fillId="0" borderId="0" xfId="3" applyNumberFormat="1" applyFont="1" applyBorder="1" applyAlignment="1">
      <alignment wrapText="1"/>
    </xf>
    <xf numFmtId="164" fontId="8" fillId="2" borderId="0" xfId="2" applyNumberFormat="1" applyFont="1" applyFill="1" applyBorder="1" applyAlignment="1" applyProtection="1">
      <alignment vertical="center" wrapText="1"/>
      <protection hidden="1"/>
    </xf>
    <xf numFmtId="164" fontId="9" fillId="2" borderId="0" xfId="2" applyNumberFormat="1" applyFont="1" applyFill="1" applyBorder="1" applyAlignment="1" applyProtection="1">
      <alignment vertical="center" wrapText="1"/>
      <protection hidden="1"/>
    </xf>
    <xf numFmtId="0" fontId="9" fillId="2" borderId="0" xfId="0" applyNumberFormat="1" applyFont="1" applyFill="1" applyBorder="1" applyAlignment="1">
      <alignment vertical="center" wrapText="1"/>
    </xf>
    <xf numFmtId="0" fontId="20" fillId="0" borderId="0" xfId="0" applyNumberFormat="1" applyFont="1" applyBorder="1" applyAlignment="1">
      <alignment wrapText="1"/>
    </xf>
    <xf numFmtId="0" fontId="5" fillId="0" borderId="0" xfId="3" applyFont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5" fontId="9" fillId="2" borderId="0" xfId="2" applyNumberFormat="1" applyFont="1" applyFill="1" applyBorder="1" applyAlignment="1" applyProtection="1">
      <alignment horizontal="left" vertical="center" wrapText="1"/>
      <protection hidden="1"/>
    </xf>
    <xf numFmtId="0" fontId="2" fillId="0" borderId="0" xfId="3" applyFont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 wrapText="1"/>
    </xf>
    <xf numFmtId="49" fontId="20" fillId="0" borderId="0" xfId="0" applyNumberFormat="1" applyFont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71" fontId="3" fillId="0" borderId="0" xfId="1" applyNumberFormat="1" applyFont="1" applyBorder="1"/>
    <xf numFmtId="170" fontId="4" fillId="2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71" fontId="11" fillId="0" borderId="0" xfId="3" applyNumberFormat="1" applyFont="1" applyBorder="1" applyAlignment="1">
      <alignment wrapText="1"/>
    </xf>
    <xf numFmtId="0" fontId="5" fillId="0" borderId="0" xfId="3" applyFont="1" applyBorder="1" applyAlignment="1">
      <alignment horizontal="center" wrapText="1"/>
    </xf>
    <xf numFmtId="168" fontId="8" fillId="0" borderId="0" xfId="0" applyNumberFormat="1" applyFont="1" applyBorder="1" applyAlignment="1">
      <alignment horizontal="left" vertical="top" wrapText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Alignment="1" applyProtection="1">
      <alignment vertical="center" wrapText="1"/>
      <protection hidden="1"/>
    </xf>
    <xf numFmtId="0" fontId="22" fillId="0" borderId="0" xfId="7" applyFont="1"/>
    <xf numFmtId="172" fontId="22" fillId="0" borderId="0" xfId="7" applyNumberFormat="1" applyFont="1"/>
    <xf numFmtId="0" fontId="24" fillId="0" borderId="1" xfId="8" applyFont="1" applyFill="1" applyBorder="1" applyAlignment="1">
      <alignment horizontal="justify" vertical="top" wrapText="1"/>
    </xf>
    <xf numFmtId="0" fontId="25" fillId="0" borderId="1" xfId="7" applyFont="1" applyBorder="1" applyAlignment="1">
      <alignment vertical="center"/>
    </xf>
    <xf numFmtId="0" fontId="26" fillId="0" borderId="1" xfId="7" applyFont="1" applyBorder="1" applyAlignment="1">
      <alignment horizontal="left" vertical="center" wrapText="1"/>
    </xf>
    <xf numFmtId="49" fontId="25" fillId="0" borderId="1" xfId="7" applyNumberFormat="1" applyFont="1" applyBorder="1" applyAlignment="1">
      <alignment horizontal="center" vertical="center"/>
    </xf>
    <xf numFmtId="0" fontId="22" fillId="0" borderId="0" xfId="7" applyFont="1" applyBorder="1"/>
    <xf numFmtId="0" fontId="25" fillId="0" borderId="1" xfId="7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 wrapText="1"/>
    </xf>
    <xf numFmtId="0" fontId="25" fillId="0" borderId="0" xfId="7" applyFont="1" applyAlignment="1">
      <alignment horizontal="right" vertical="center"/>
    </xf>
    <xf numFmtId="0" fontId="25" fillId="0" borderId="0" xfId="7" applyFont="1"/>
    <xf numFmtId="0" fontId="23" fillId="0" borderId="0" xfId="7" applyFont="1" applyAlignment="1">
      <alignment vertical="center" wrapText="1"/>
    </xf>
    <xf numFmtId="0" fontId="25" fillId="0" borderId="0" xfId="2" applyFont="1" applyFill="1" applyAlignment="1">
      <alignment horizontal="right"/>
    </xf>
    <xf numFmtId="0" fontId="25" fillId="0" borderId="0" xfId="2" applyFont="1" applyFill="1" applyAlignment="1"/>
    <xf numFmtId="0" fontId="43" fillId="0" borderId="0" xfId="8" applyFont="1" applyFill="1"/>
    <xf numFmtId="0" fontId="43" fillId="0" borderId="0" xfId="8" applyFont="1" applyFill="1" applyAlignment="1">
      <alignment horizontal="justify"/>
    </xf>
    <xf numFmtId="174" fontId="25" fillId="0" borderId="0" xfId="8" applyNumberFormat="1" applyFont="1" applyFill="1" applyBorder="1"/>
    <xf numFmtId="0" fontId="24" fillId="0" borderId="0" xfId="8" applyFont="1" applyFill="1" applyBorder="1" applyAlignment="1">
      <alignment horizontal="justify" vertical="top" wrapText="1"/>
    </xf>
    <xf numFmtId="0" fontId="23" fillId="0" borderId="0" xfId="8" applyFont="1" applyFill="1" applyBorder="1" applyAlignment="1">
      <alignment horizontal="center" vertical="center" wrapText="1"/>
    </xf>
    <xf numFmtId="174" fontId="44" fillId="0" borderId="1" xfId="8" applyNumberFormat="1" applyFont="1" applyFill="1" applyBorder="1" applyAlignment="1">
      <alignment horizontal="center" vertical="center"/>
    </xf>
    <xf numFmtId="174" fontId="25" fillId="0" borderId="12" xfId="8" applyNumberFormat="1" applyFont="1" applyFill="1" applyBorder="1"/>
    <xf numFmtId="0" fontId="23" fillId="0" borderId="1" xfId="8" applyFont="1" applyFill="1" applyBorder="1" applyAlignment="1">
      <alignment horizontal="center" vertical="center" wrapText="1"/>
    </xf>
    <xf numFmtId="0" fontId="21" fillId="0" borderId="0" xfId="7"/>
    <xf numFmtId="174" fontId="21" fillId="0" borderId="0" xfId="7" applyNumberFormat="1"/>
    <xf numFmtId="174" fontId="25" fillId="0" borderId="12" xfId="8" applyNumberFormat="1" applyFont="1" applyFill="1" applyBorder="1" applyAlignment="1">
      <alignment horizontal="center" vertical="center"/>
    </xf>
    <xf numFmtId="0" fontId="26" fillId="2" borderId="1" xfId="2" applyFont="1" applyFill="1" applyBorder="1" applyAlignment="1" applyProtection="1">
      <alignment vertical="top" wrapText="1"/>
      <protection locked="0"/>
    </xf>
    <xf numFmtId="0" fontId="25" fillId="2" borderId="1" xfId="8" applyFont="1" applyFill="1" applyBorder="1" applyAlignment="1" applyProtection="1">
      <alignment horizontal="left" vertical="center" wrapText="1"/>
      <protection locked="0"/>
    </xf>
    <xf numFmtId="0" fontId="47" fillId="2" borderId="1" xfId="43" applyFont="1" applyFill="1" applyBorder="1" applyAlignment="1">
      <alignment vertical="top" wrapText="1"/>
    </xf>
    <xf numFmtId="0" fontId="47" fillId="2" borderId="1" xfId="8" applyFont="1" applyFill="1" applyBorder="1" applyAlignment="1">
      <alignment horizontal="left" vertical="center" wrapText="1"/>
    </xf>
    <xf numFmtId="0" fontId="48" fillId="0" borderId="0" xfId="2" applyFont="1" applyFill="1"/>
    <xf numFmtId="174" fontId="25" fillId="0" borderId="12" xfId="2" applyNumberFormat="1" applyFont="1" applyFill="1" applyBorder="1" applyAlignment="1">
      <alignment horizontal="right" vertical="center"/>
    </xf>
    <xf numFmtId="0" fontId="43" fillId="0" borderId="0" xfId="2" applyFont="1" applyFill="1"/>
    <xf numFmtId="0" fontId="26" fillId="2" borderId="1" xfId="2" applyFont="1" applyFill="1" applyBorder="1" applyAlignment="1">
      <alignment vertical="top" wrapText="1"/>
    </xf>
    <xf numFmtId="0" fontId="25" fillId="2" borderId="1" xfId="8" applyFont="1" applyFill="1" applyBorder="1" applyAlignment="1">
      <alignment horizontal="left" vertical="center" wrapText="1"/>
    </xf>
    <xf numFmtId="174" fontId="44" fillId="0" borderId="0" xfId="8" applyNumberFormat="1" applyFont="1" applyFill="1" applyAlignment="1">
      <alignment horizontal="left" vertical="center"/>
    </xf>
    <xf numFmtId="174" fontId="23" fillId="0" borderId="12" xfId="2" applyNumberFormat="1" applyFont="1" applyFill="1" applyBorder="1" applyAlignment="1">
      <alignment horizontal="right" vertical="center"/>
    </xf>
    <xf numFmtId="0" fontId="49" fillId="2" borderId="1" xfId="2" applyFont="1" applyFill="1" applyBorder="1" applyAlignment="1">
      <alignment vertical="top" wrapText="1"/>
    </xf>
    <xf numFmtId="0" fontId="25" fillId="0" borderId="1" xfId="2" applyFont="1" applyBorder="1" applyAlignment="1" applyProtection="1">
      <alignment vertical="top" wrapText="1"/>
      <protection locked="0"/>
    </xf>
    <xf numFmtId="0" fontId="25" fillId="0" borderId="1" xfId="8" applyFont="1" applyBorder="1" applyAlignment="1" applyProtection="1">
      <alignment horizontal="left" wrapText="1"/>
      <protection locked="0"/>
    </xf>
    <xf numFmtId="49" fontId="23" fillId="0" borderId="12" xfId="2" applyNumberFormat="1" applyFont="1" applyFill="1" applyBorder="1" applyAlignment="1">
      <alignment horizontal="right" vertical="center"/>
    </xf>
    <xf numFmtId="0" fontId="26" fillId="2" borderId="1" xfId="2" applyFont="1" applyFill="1" applyBorder="1" applyAlignment="1">
      <alignment vertical="center" wrapText="1"/>
    </xf>
    <xf numFmtId="0" fontId="50" fillId="0" borderId="0" xfId="2" applyFont="1" applyFill="1"/>
    <xf numFmtId="0" fontId="24" fillId="0" borderId="1" xfId="2" applyFont="1" applyFill="1" applyBorder="1" applyAlignment="1">
      <alignment horizontal="justify" vertical="top" wrapText="1"/>
    </xf>
    <xf numFmtId="0" fontId="23" fillId="0" borderId="1" xfId="8" applyFont="1" applyFill="1" applyBorder="1" applyAlignment="1">
      <alignment vertical="center" wrapText="1"/>
    </xf>
    <xf numFmtId="0" fontId="44" fillId="0" borderId="0" xfId="8" applyFont="1" applyFill="1"/>
    <xf numFmtId="174" fontId="24" fillId="0" borderId="12" xfId="39" applyNumberFormat="1" applyFont="1" applyFill="1" applyBorder="1" applyAlignment="1">
      <alignment horizontal="right" vertical="center" wrapText="1"/>
    </xf>
    <xf numFmtId="0" fontId="26" fillId="0" borderId="1" xfId="8" applyFont="1" applyFill="1" applyBorder="1" applyAlignment="1">
      <alignment horizontal="justify" vertical="top"/>
    </xf>
    <xf numFmtId="0" fontId="25" fillId="0" borderId="1" xfId="8" applyFont="1" applyFill="1" applyBorder="1" applyAlignment="1">
      <alignment vertical="center" wrapText="1"/>
    </xf>
    <xf numFmtId="0" fontId="24" fillId="0" borderId="1" xfId="8" applyFont="1" applyFill="1" applyBorder="1" applyAlignment="1">
      <alignment horizontal="justify" vertical="top"/>
    </xf>
    <xf numFmtId="0" fontId="24" fillId="0" borderId="1" xfId="8" applyFont="1" applyFill="1" applyBorder="1" applyAlignment="1">
      <alignment vertical="top" wrapText="1"/>
    </xf>
    <xf numFmtId="174" fontId="26" fillId="0" borderId="12" xfId="39" applyNumberFormat="1" applyFont="1" applyFill="1" applyBorder="1" applyAlignment="1">
      <alignment horizontal="right" vertical="center" wrapText="1"/>
    </xf>
    <xf numFmtId="0" fontId="26" fillId="0" borderId="1" xfId="8" applyFont="1" applyFill="1" applyBorder="1" applyAlignment="1">
      <alignment vertical="top" wrapText="1"/>
    </xf>
    <xf numFmtId="174" fontId="23" fillId="0" borderId="12" xfId="39" applyNumberFormat="1" applyFont="1" applyFill="1" applyBorder="1" applyAlignment="1">
      <alignment horizontal="right" vertical="center" wrapText="1"/>
    </xf>
    <xf numFmtId="174" fontId="25" fillId="0" borderId="12" xfId="39" applyNumberFormat="1" applyFont="1" applyFill="1" applyBorder="1" applyAlignment="1">
      <alignment horizontal="right" vertical="center" wrapText="1"/>
    </xf>
    <xf numFmtId="0" fontId="25" fillId="0" borderId="1" xfId="8" applyFont="1" applyFill="1" applyBorder="1" applyAlignment="1">
      <alignment vertical="top" wrapText="1"/>
    </xf>
    <xf numFmtId="0" fontId="23" fillId="0" borderId="1" xfId="8" applyFont="1" applyFill="1" applyBorder="1" applyAlignment="1">
      <alignment vertical="top" wrapText="1"/>
    </xf>
    <xf numFmtId="175" fontId="25" fillId="0" borderId="1" xfId="8" applyNumberFormat="1" applyFont="1" applyFill="1" applyBorder="1"/>
    <xf numFmtId="174" fontId="44" fillId="0" borderId="13" xfId="8" applyNumberFormat="1" applyFont="1" applyFill="1" applyBorder="1" applyAlignment="1">
      <alignment horizontal="left" vertical="center"/>
    </xf>
    <xf numFmtId="175" fontId="25" fillId="0" borderId="0" xfId="8" applyNumberFormat="1" applyFont="1" applyFill="1"/>
    <xf numFmtId="0" fontId="25" fillId="0" borderId="0" xfId="8" applyFont="1" applyFill="1"/>
    <xf numFmtId="0" fontId="25" fillId="0" borderId="0" xfId="8" applyFont="1" applyFill="1" applyAlignment="1">
      <alignment vertical="top" wrapText="1"/>
    </xf>
    <xf numFmtId="176" fontId="44" fillId="0" borderId="14" xfId="8" applyNumberFormat="1" applyFont="1" applyFill="1" applyBorder="1" applyAlignment="1">
      <alignment horizontal="center" vertical="center"/>
    </xf>
    <xf numFmtId="176" fontId="44" fillId="0" borderId="15" xfId="8" applyNumberFormat="1" applyFont="1" applyFill="1" applyBorder="1" applyAlignment="1">
      <alignment horizontal="center" vertical="center"/>
    </xf>
    <xf numFmtId="0" fontId="25" fillId="0" borderId="16" xfId="8" applyFont="1" applyFill="1" applyBorder="1" applyAlignment="1">
      <alignment horizontal="center"/>
    </xf>
    <xf numFmtId="0" fontId="25" fillId="0" borderId="17" xfId="8" applyFont="1" applyFill="1" applyBorder="1" applyAlignment="1">
      <alignment horizontal="center"/>
    </xf>
    <xf numFmtId="0" fontId="25" fillId="0" borderId="18" xfId="8" applyFont="1" applyFill="1" applyBorder="1" applyAlignment="1">
      <alignment horizontal="center" vertical="top" wrapText="1"/>
    </xf>
    <xf numFmtId="0" fontId="23" fillId="0" borderId="19" xfId="8" applyFont="1" applyFill="1" applyBorder="1" applyAlignment="1">
      <alignment vertical="center" wrapText="1"/>
    </xf>
    <xf numFmtId="0" fontId="23" fillId="0" borderId="20" xfId="8" applyFont="1" applyFill="1" applyBorder="1" applyAlignment="1">
      <alignment vertical="center"/>
    </xf>
    <xf numFmtId="0" fontId="23" fillId="0" borderId="16" xfId="8" applyFont="1" applyFill="1" applyBorder="1" applyAlignment="1">
      <alignment horizontal="center" vertical="center" wrapText="1"/>
    </xf>
    <xf numFmtId="0" fontId="23" fillId="0" borderId="18" xfId="8" applyFont="1" applyFill="1" applyBorder="1" applyAlignment="1">
      <alignment horizontal="center" vertical="center" wrapText="1"/>
    </xf>
    <xf numFmtId="0" fontId="25" fillId="0" borderId="0" xfId="8" applyFont="1" applyFill="1" applyAlignment="1">
      <alignment horizontal="right"/>
    </xf>
    <xf numFmtId="0" fontId="23" fillId="0" borderId="0" xfId="8" applyFont="1" applyFill="1"/>
    <xf numFmtId="0" fontId="9" fillId="0" borderId="0" xfId="8" applyFont="1" applyFill="1"/>
    <xf numFmtId="177" fontId="25" fillId="0" borderId="0" xfId="8" applyNumberFormat="1" applyFont="1" applyFill="1"/>
    <xf numFmtId="0" fontId="51" fillId="0" borderId="0" xfId="0" applyFont="1"/>
    <xf numFmtId="0" fontId="51" fillId="0" borderId="1" xfId="0" applyFont="1" applyBorder="1" applyAlignment="1">
      <alignment wrapText="1"/>
    </xf>
    <xf numFmtId="0" fontId="51" fillId="0" borderId="1" xfId="0" applyFont="1" applyBorder="1" applyAlignment="1">
      <alignment horizontal="center" wrapText="1"/>
    </xf>
    <xf numFmtId="0" fontId="25" fillId="0" borderId="0" xfId="42" applyFont="1" applyFill="1" applyAlignment="1">
      <alignment vertical="center" wrapText="1"/>
    </xf>
    <xf numFmtId="0" fontId="9" fillId="0" borderId="0" xfId="42" applyFont="1" applyFill="1" applyAlignment="1">
      <alignment vertical="center" wrapText="1"/>
    </xf>
    <xf numFmtId="0" fontId="22" fillId="0" borderId="0" xfId="42" applyFont="1" applyFill="1" applyAlignment="1">
      <alignment vertical="center" wrapText="1"/>
    </xf>
    <xf numFmtId="0" fontId="22" fillId="0" borderId="0" xfId="42" applyFont="1" applyFill="1" applyAlignment="1"/>
    <xf numFmtId="0" fontId="9" fillId="0" borderId="0" xfId="42" applyFont="1" applyFill="1" applyAlignment="1"/>
    <xf numFmtId="0" fontId="5" fillId="0" borderId="0" xfId="3" applyFont="1" applyAlignment="1">
      <alignment wrapText="1"/>
    </xf>
    <xf numFmtId="0" fontId="22" fillId="0" borderId="0" xfId="2" applyFont="1" applyFill="1" applyAlignment="1">
      <alignment horizontal="right" wrapText="1"/>
    </xf>
    <xf numFmtId="0" fontId="22" fillId="0" borderId="0" xfId="2" applyFont="1" applyFill="1" applyAlignment="1">
      <alignment horizontal="right"/>
    </xf>
    <xf numFmtId="172" fontId="25" fillId="0" borderId="1" xfId="2" applyNumberFormat="1" applyFont="1" applyBorder="1" applyAlignment="1">
      <alignment horizontal="center" vertical="center"/>
    </xf>
    <xf numFmtId="172" fontId="23" fillId="0" borderId="1" xfId="7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/>
    <xf numFmtId="0" fontId="53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49" fontId="54" fillId="3" borderId="1" xfId="42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wrapText="1"/>
    </xf>
    <xf numFmtId="164" fontId="8" fillId="0" borderId="0" xfId="2" applyNumberFormat="1" applyFont="1" applyFill="1" applyBorder="1" applyAlignment="1" applyProtection="1">
      <alignment vertical="center" wrapText="1"/>
      <protection hidden="1"/>
    </xf>
    <xf numFmtId="164" fontId="9" fillId="0" borderId="0" xfId="2" applyNumberFormat="1" applyFont="1" applyFill="1" applyBorder="1" applyAlignment="1" applyProtection="1">
      <alignment vertical="center" wrapText="1"/>
      <protection hidden="1"/>
    </xf>
    <xf numFmtId="170" fontId="4" fillId="0" borderId="0" xfId="0" applyNumberFormat="1" applyFont="1" applyFill="1" applyBorder="1" applyAlignment="1">
      <alignment horizontal="right" vertical="center" wrapText="1"/>
    </xf>
    <xf numFmtId="164" fontId="4" fillId="0" borderId="0" xfId="3" applyNumberFormat="1" applyFont="1" applyFill="1" applyBorder="1" applyAlignment="1">
      <alignment wrapText="1"/>
    </xf>
    <xf numFmtId="164" fontId="5" fillId="0" borderId="0" xfId="3" applyNumberFormat="1" applyFont="1" applyFill="1" applyBorder="1" applyAlignment="1">
      <alignment wrapText="1"/>
    </xf>
    <xf numFmtId="164" fontId="2" fillId="0" borderId="0" xfId="3" applyNumberFormat="1" applyFont="1" applyFill="1" applyBorder="1" applyAlignment="1">
      <alignment wrapText="1"/>
    </xf>
    <xf numFmtId="164" fontId="5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78" fontId="3" fillId="0" borderId="0" xfId="1" applyNumberFormat="1" applyFont="1" applyBorder="1"/>
    <xf numFmtId="171" fontId="5" fillId="0" borderId="0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 wrapText="1"/>
    </xf>
    <xf numFmtId="179" fontId="2" fillId="0" borderId="0" xfId="3" applyNumberFormat="1" applyFont="1" applyAlignment="1">
      <alignment wrapText="1"/>
    </xf>
    <xf numFmtId="179" fontId="2" fillId="0" borderId="0" xfId="3" applyNumberFormat="1" applyFont="1" applyBorder="1" applyAlignment="1">
      <alignment wrapText="1"/>
    </xf>
    <xf numFmtId="174" fontId="23" fillId="0" borderId="1" xfId="39" applyNumberFormat="1" applyFont="1" applyFill="1" applyBorder="1" applyAlignment="1">
      <alignment horizontal="right" vertical="center" wrapText="1"/>
    </xf>
    <xf numFmtId="174" fontId="25" fillId="0" borderId="1" xfId="39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justify" vertical="center" wrapText="1"/>
    </xf>
    <xf numFmtId="174" fontId="26" fillId="0" borderId="1" xfId="39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wrapText="1"/>
    </xf>
    <xf numFmtId="174" fontId="24" fillId="0" borderId="1" xfId="39" applyNumberFormat="1" applyFont="1" applyFill="1" applyBorder="1" applyAlignment="1">
      <alignment horizontal="right" vertical="center" wrapText="1"/>
    </xf>
    <xf numFmtId="174" fontId="23" fillId="0" borderId="1" xfId="2" applyNumberFormat="1" applyFont="1" applyFill="1" applyBorder="1" applyAlignment="1">
      <alignment horizontal="right" vertical="center"/>
    </xf>
    <xf numFmtId="174" fontId="25" fillId="0" borderId="1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justify" vertical="center" wrapText="1"/>
    </xf>
    <xf numFmtId="49" fontId="26" fillId="3" borderId="12" xfId="0" applyNumberFormat="1" applyFont="1" applyFill="1" applyBorder="1" applyAlignment="1">
      <alignment horizontal="right" vertical="center" wrapText="1"/>
    </xf>
    <xf numFmtId="49" fontId="26" fillId="3" borderId="1" xfId="0" applyNumberFormat="1" applyFont="1" applyFill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left" vertical="center"/>
    </xf>
    <xf numFmtId="49" fontId="26" fillId="3" borderId="1" xfId="0" applyNumberFormat="1" applyFont="1" applyFill="1" applyBorder="1" applyAlignment="1">
      <alignment vertical="center" wrapText="1"/>
    </xf>
    <xf numFmtId="174" fontId="25" fillId="0" borderId="1" xfId="8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wrapText="1"/>
    </xf>
    <xf numFmtId="174" fontId="25" fillId="0" borderId="1" xfId="8" applyNumberFormat="1" applyFont="1" applyFill="1" applyBorder="1"/>
    <xf numFmtId="0" fontId="23" fillId="0" borderId="0" xfId="8" applyFont="1" applyFill="1" applyAlignment="1">
      <alignment horizontal="center" wrapText="1"/>
    </xf>
    <xf numFmtId="0" fontId="22" fillId="0" borderId="0" xfId="42" applyFont="1" applyFill="1" applyAlignment="1">
      <alignment horizontal="right" vertical="center" wrapText="1"/>
    </xf>
    <xf numFmtId="0" fontId="22" fillId="0" borderId="0" xfId="42" applyFont="1" applyFill="1" applyAlignment="1">
      <alignment horizontal="right"/>
    </xf>
    <xf numFmtId="0" fontId="52" fillId="0" borderId="0" xfId="3" applyFont="1" applyAlignment="1">
      <alignment horizontal="right" wrapText="1"/>
    </xf>
    <xf numFmtId="0" fontId="5" fillId="0" borderId="0" xfId="4" applyNumberFormat="1" applyFont="1" applyFill="1" applyBorder="1" applyAlignment="1">
      <alignment horizontal="right" vertical="center"/>
    </xf>
    <xf numFmtId="0" fontId="9" fillId="0" borderId="0" xfId="2" applyFont="1" applyAlignment="1" applyProtection="1">
      <alignment horizontal="right" vertical="center" wrapText="1"/>
      <protection hidden="1"/>
    </xf>
    <xf numFmtId="0" fontId="4" fillId="0" borderId="0" xfId="3" applyFont="1" applyAlignment="1">
      <alignment horizontal="center" wrapText="1"/>
    </xf>
    <xf numFmtId="0" fontId="5" fillId="0" borderId="0" xfId="3" applyFont="1" applyAlignment="1">
      <alignment horizontal="right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wrapText="1"/>
    </xf>
    <xf numFmtId="0" fontId="9" fillId="0" borderId="0" xfId="2" applyFont="1" applyBorder="1" applyAlignment="1" applyProtection="1">
      <alignment horizontal="right" wrapText="1"/>
      <protection hidden="1"/>
    </xf>
    <xf numFmtId="0" fontId="23" fillId="0" borderId="0" xfId="7" applyFont="1" applyAlignment="1">
      <alignment horizontal="center"/>
    </xf>
    <xf numFmtId="0" fontId="23" fillId="0" borderId="0" xfId="7" applyFont="1" applyAlignment="1">
      <alignment horizontal="center" vertical="center" wrapText="1"/>
    </xf>
  </cellXfs>
  <cellStyles count="44">
    <cellStyle name="Акцент1 2" xfId="9"/>
    <cellStyle name="Акцент2 2" xfId="10"/>
    <cellStyle name="Акцент3 2" xfId="11"/>
    <cellStyle name="Акцент4 2" xfId="12"/>
    <cellStyle name="Акцент5 2" xfId="13"/>
    <cellStyle name="Акцент6 2" xfId="14"/>
    <cellStyle name="Ввод  2" xfId="15"/>
    <cellStyle name="Вывод 2" xfId="16"/>
    <cellStyle name="Вычисление 2" xfId="17"/>
    <cellStyle name="Заголовок 1 2" xfId="18"/>
    <cellStyle name="Заголовок 2 2" xfId="19"/>
    <cellStyle name="Заголовок 3 2" xfId="20"/>
    <cellStyle name="Заголовок 4 2" xfId="21"/>
    <cellStyle name="Итог 2" xfId="22"/>
    <cellStyle name="Контрольная ячейка 2" xfId="23"/>
    <cellStyle name="Название 2" xfId="24"/>
    <cellStyle name="Нейтральный 2" xfId="25"/>
    <cellStyle name="Обычный" xfId="0" builtinId="0"/>
    <cellStyle name="Обычный 2" xfId="2"/>
    <cellStyle name="Обычный 3" xfId="1"/>
    <cellStyle name="Обычный 3 2" xfId="26"/>
    <cellStyle name="Обычный 4" xfId="3"/>
    <cellStyle name="Обычный 5" xfId="4"/>
    <cellStyle name="Обычный 5 2" xfId="27"/>
    <cellStyle name="Обычный 6" xfId="6"/>
    <cellStyle name="Обычный 7" xfId="28"/>
    <cellStyle name="Обычный 8" xfId="42"/>
    <cellStyle name="Обычный_Взаимные Москв 9мес2006" xfId="43"/>
    <cellStyle name="Обычный_прил.финпом" xfId="7"/>
    <cellStyle name="Обычный_республиканский  2005 г" xfId="8"/>
    <cellStyle name="Плохой 2" xfId="29"/>
    <cellStyle name="Пояснение 2" xfId="30"/>
    <cellStyle name="Примечание 2" xfId="31"/>
    <cellStyle name="Примечание 3" xfId="32"/>
    <cellStyle name="Связанная ячейка 2" xfId="33"/>
    <cellStyle name="Текст предупреждения 2" xfId="34"/>
    <cellStyle name="Финансовый" xfId="5" builtinId="3"/>
    <cellStyle name="Финансовый 2" xfId="35"/>
    <cellStyle name="Финансовый 3" xfId="36"/>
    <cellStyle name="Финансовый 4" xfId="37"/>
    <cellStyle name="Финансовый 4 2" xfId="38"/>
    <cellStyle name="Финансовый 5" xfId="39"/>
    <cellStyle name="Финансовый 5 2" xfId="40"/>
    <cellStyle name="Хороший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0"/>
  <sheetViews>
    <sheetView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31.140625" style="155" customWidth="1"/>
    <col min="2" max="2" width="71.28515625" style="155" customWidth="1"/>
    <col min="3" max="3" width="15.140625" style="155" customWidth="1"/>
    <col min="4" max="4" width="14.7109375" style="155" customWidth="1"/>
    <col min="5" max="5" width="15.28515625" style="155" customWidth="1"/>
    <col min="6" max="6" width="6.7109375" style="155" customWidth="1"/>
    <col min="7" max="7" width="7.42578125" style="155" customWidth="1"/>
    <col min="8" max="16384" width="9.140625" style="155"/>
  </cols>
  <sheetData>
    <row r="1" spans="1:24" ht="20.25" customHeight="1" x14ac:dyDescent="0.3">
      <c r="A1" s="151"/>
      <c r="C1" s="221"/>
      <c r="D1" s="271" t="s">
        <v>535</v>
      </c>
      <c r="E1" s="271"/>
      <c r="F1" s="222"/>
      <c r="G1" s="222"/>
      <c r="H1" s="222"/>
      <c r="I1" s="222"/>
    </row>
    <row r="2" spans="1:24" ht="120.75" customHeight="1" x14ac:dyDescent="0.3">
      <c r="A2" s="151"/>
      <c r="B2" s="213"/>
      <c r="C2" s="270" t="s">
        <v>534</v>
      </c>
      <c r="D2" s="270"/>
      <c r="E2" s="270"/>
      <c r="F2" s="219"/>
    </row>
    <row r="3" spans="1:24" ht="19.5" x14ac:dyDescent="0.3">
      <c r="A3" s="151"/>
      <c r="B3" s="218"/>
      <c r="C3" s="220"/>
      <c r="D3" s="272" t="s">
        <v>564</v>
      </c>
      <c r="E3" s="272"/>
      <c r="F3" s="218"/>
    </row>
    <row r="4" spans="1:24" ht="18.75" x14ac:dyDescent="0.3">
      <c r="A4" s="214"/>
      <c r="B4" s="218"/>
      <c r="C4" s="218"/>
      <c r="D4" s="218"/>
      <c r="E4" s="218"/>
      <c r="F4" s="218"/>
    </row>
    <row r="5" spans="1:24" ht="45" customHeight="1" x14ac:dyDescent="0.3">
      <c r="A5" s="269" t="s">
        <v>533</v>
      </c>
      <c r="B5" s="269"/>
      <c r="C5" s="269"/>
      <c r="D5" s="269"/>
      <c r="E5" s="269"/>
      <c r="F5" s="213"/>
      <c r="G5" s="213"/>
      <c r="H5" s="213"/>
    </row>
    <row r="6" spans="1:24" ht="19.5" thickBot="1" x14ac:dyDescent="0.35">
      <c r="A6" s="212"/>
      <c r="B6" s="212"/>
      <c r="E6" s="211" t="s">
        <v>357</v>
      </c>
    </row>
    <row r="7" spans="1:24" ht="57" thickBot="1" x14ac:dyDescent="0.3">
      <c r="A7" s="210" t="s">
        <v>511</v>
      </c>
      <c r="B7" s="210" t="s">
        <v>510</v>
      </c>
      <c r="C7" s="209" t="s">
        <v>509</v>
      </c>
      <c r="D7" s="208" t="s">
        <v>508</v>
      </c>
      <c r="E7" s="207" t="s">
        <v>507</v>
      </c>
    </row>
    <row r="8" spans="1:24" ht="19.5" thickBot="1" x14ac:dyDescent="0.35">
      <c r="A8" s="206">
        <v>1</v>
      </c>
      <c r="B8" s="205">
        <v>2</v>
      </c>
      <c r="C8" s="204">
        <v>3</v>
      </c>
      <c r="D8" s="203">
        <v>4</v>
      </c>
      <c r="E8" s="202">
        <v>5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</row>
    <row r="9" spans="1:24" s="185" customFormat="1" ht="15" customHeight="1" x14ac:dyDescent="0.3">
      <c r="A9" s="201"/>
      <c r="B9" s="200"/>
      <c r="C9" s="199"/>
      <c r="D9" s="198"/>
      <c r="E9" s="197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24" s="185" customFormat="1" ht="23.25" customHeight="1" x14ac:dyDescent="0.2">
      <c r="A10" s="184" t="s">
        <v>506</v>
      </c>
      <c r="B10" s="196" t="s">
        <v>505</v>
      </c>
      <c r="C10" s="193">
        <f>C12+C13+C18+C22+C24+C27+C28+C33+C36+C39+C41+C42</f>
        <v>81651</v>
      </c>
      <c r="D10" s="160">
        <f>E10-C10</f>
        <v>2223</v>
      </c>
      <c r="E10" s="248">
        <f>E12+E13+E18+E22+E24+E27+E28+E33+E36+E39+E41+E42</f>
        <v>83874</v>
      </c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spans="1:24" s="185" customFormat="1" ht="23.25" customHeight="1" x14ac:dyDescent="0.2">
      <c r="A11" s="184" t="s">
        <v>504</v>
      </c>
      <c r="B11" s="196" t="s">
        <v>503</v>
      </c>
      <c r="C11" s="193">
        <f>C12</f>
        <v>55403</v>
      </c>
      <c r="D11" s="160">
        <f t="shared" ref="D11:D77" si="0">E11-C11</f>
        <v>0</v>
      </c>
      <c r="E11" s="248">
        <f>E12</f>
        <v>55403</v>
      </c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spans="1:24" s="185" customFormat="1" ht="21.75" customHeight="1" x14ac:dyDescent="0.2">
      <c r="A12" s="184" t="s">
        <v>502</v>
      </c>
      <c r="B12" s="196" t="s">
        <v>501</v>
      </c>
      <c r="C12" s="193">
        <v>55403</v>
      </c>
      <c r="D12" s="160">
        <f t="shared" si="0"/>
        <v>0</v>
      </c>
      <c r="E12" s="248">
        <v>55403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spans="1:24" s="185" customFormat="1" ht="40.5" customHeight="1" x14ac:dyDescent="0.2">
      <c r="A13" s="184" t="s">
        <v>500</v>
      </c>
      <c r="B13" s="196" t="s">
        <v>499</v>
      </c>
      <c r="C13" s="193">
        <f>C14+C15+C16+C17</f>
        <v>15914</v>
      </c>
      <c r="D13" s="160">
        <f t="shared" si="0"/>
        <v>0</v>
      </c>
      <c r="E13" s="248">
        <f>E14+E15+E16+E17</f>
        <v>15914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spans="1:24" s="185" customFormat="1" ht="97.5" customHeight="1" x14ac:dyDescent="0.2">
      <c r="A14" s="188" t="s">
        <v>498</v>
      </c>
      <c r="B14" s="195" t="s">
        <v>497</v>
      </c>
      <c r="C14" s="194">
        <v>8982</v>
      </c>
      <c r="D14" s="160">
        <f t="shared" si="0"/>
        <v>0</v>
      </c>
      <c r="E14" s="249">
        <v>8982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spans="1:24" s="185" customFormat="1" ht="124.5" customHeight="1" x14ac:dyDescent="0.2">
      <c r="A15" s="188" t="s">
        <v>496</v>
      </c>
      <c r="B15" s="195" t="s">
        <v>495</v>
      </c>
      <c r="C15" s="194">
        <v>42</v>
      </c>
      <c r="D15" s="160">
        <f t="shared" si="0"/>
        <v>0</v>
      </c>
      <c r="E15" s="249">
        <v>42</v>
      </c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spans="1:24" s="185" customFormat="1" ht="102.75" customHeight="1" x14ac:dyDescent="0.2">
      <c r="A16" s="188" t="s">
        <v>494</v>
      </c>
      <c r="B16" s="195" t="s">
        <v>493</v>
      </c>
      <c r="C16" s="194">
        <v>7748</v>
      </c>
      <c r="D16" s="160">
        <f t="shared" si="0"/>
        <v>0</v>
      </c>
      <c r="E16" s="249">
        <v>7748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1:24" s="185" customFormat="1" ht="102" customHeight="1" x14ac:dyDescent="0.2">
      <c r="A17" s="188" t="s">
        <v>492</v>
      </c>
      <c r="B17" s="195" t="s">
        <v>491</v>
      </c>
      <c r="C17" s="194">
        <v>-858</v>
      </c>
      <c r="D17" s="160">
        <f t="shared" si="0"/>
        <v>0</v>
      </c>
      <c r="E17" s="249">
        <v>-858</v>
      </c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</row>
    <row r="18" spans="1:24" s="185" customFormat="1" ht="21.75" customHeight="1" x14ac:dyDescent="0.2">
      <c r="A18" s="184" t="s">
        <v>490</v>
      </c>
      <c r="B18" s="196" t="s">
        <v>489</v>
      </c>
      <c r="C18" s="193">
        <f>C19+C20+C21</f>
        <v>3062</v>
      </c>
      <c r="D18" s="160">
        <f t="shared" si="0"/>
        <v>0</v>
      </c>
      <c r="E18" s="248">
        <f>E19+E20+E21</f>
        <v>3062</v>
      </c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spans="1:24" s="185" customFormat="1" ht="37.5" x14ac:dyDescent="0.2">
      <c r="A19" s="188" t="s">
        <v>488</v>
      </c>
      <c r="B19" s="195" t="s">
        <v>487</v>
      </c>
      <c r="C19" s="194">
        <v>2439</v>
      </c>
      <c r="D19" s="160">
        <f t="shared" si="0"/>
        <v>0</v>
      </c>
      <c r="E19" s="249">
        <v>2439</v>
      </c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</row>
    <row r="20" spans="1:24" s="185" customFormat="1" ht="18.75" x14ac:dyDescent="0.2">
      <c r="A20" s="188" t="s">
        <v>486</v>
      </c>
      <c r="B20" s="195" t="s">
        <v>485</v>
      </c>
      <c r="C20" s="194">
        <v>266</v>
      </c>
      <c r="D20" s="160">
        <f t="shared" si="0"/>
        <v>0</v>
      </c>
      <c r="E20" s="249">
        <v>266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</row>
    <row r="21" spans="1:24" s="185" customFormat="1" ht="37.5" x14ac:dyDescent="0.2">
      <c r="A21" s="188" t="s">
        <v>484</v>
      </c>
      <c r="B21" s="195" t="s">
        <v>483</v>
      </c>
      <c r="C21" s="194">
        <v>357</v>
      </c>
      <c r="D21" s="160">
        <f t="shared" si="0"/>
        <v>0</v>
      </c>
      <c r="E21" s="249">
        <v>357</v>
      </c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spans="1:24" s="185" customFormat="1" ht="23.25" customHeight="1" x14ac:dyDescent="0.2">
      <c r="A22" s="184" t="s">
        <v>482</v>
      </c>
      <c r="B22" s="196" t="s">
        <v>481</v>
      </c>
      <c r="C22" s="193">
        <f>C23</f>
        <v>1451</v>
      </c>
      <c r="D22" s="160">
        <f t="shared" si="0"/>
        <v>0</v>
      </c>
      <c r="E22" s="248">
        <f>E23</f>
        <v>1451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1:24" s="185" customFormat="1" ht="18.75" x14ac:dyDescent="0.2">
      <c r="A23" s="188" t="s">
        <v>480</v>
      </c>
      <c r="B23" s="195" t="s">
        <v>479</v>
      </c>
      <c r="C23" s="194">
        <v>1451</v>
      </c>
      <c r="D23" s="160">
        <f t="shared" si="0"/>
        <v>0</v>
      </c>
      <c r="E23" s="249">
        <v>1451</v>
      </c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24" s="185" customFormat="1" ht="37.5" hidden="1" x14ac:dyDescent="0.2">
      <c r="A24" s="184" t="s">
        <v>478</v>
      </c>
      <c r="B24" s="196" t="s">
        <v>477</v>
      </c>
      <c r="C24" s="193">
        <f>C25+C26</f>
        <v>0</v>
      </c>
      <c r="D24" s="160">
        <f t="shared" si="0"/>
        <v>0</v>
      </c>
      <c r="E24" s="248">
        <f>E25+E26</f>
        <v>0</v>
      </c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24" s="185" customFormat="1" ht="18.75" hidden="1" x14ac:dyDescent="0.2">
      <c r="A25" s="188" t="s">
        <v>476</v>
      </c>
      <c r="B25" s="195" t="s">
        <v>475</v>
      </c>
      <c r="C25" s="194"/>
      <c r="D25" s="160">
        <f t="shared" si="0"/>
        <v>0</v>
      </c>
      <c r="E25" s="249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24" s="185" customFormat="1" ht="37.5" hidden="1" x14ac:dyDescent="0.2">
      <c r="A26" s="188" t="s">
        <v>474</v>
      </c>
      <c r="B26" s="192" t="s">
        <v>473</v>
      </c>
      <c r="C26" s="194"/>
      <c r="D26" s="160">
        <f t="shared" si="0"/>
        <v>0</v>
      </c>
      <c r="E26" s="249"/>
      <c r="F26" s="175"/>
      <c r="G26" s="175"/>
      <c r="H26" s="175"/>
      <c r="I26" s="175"/>
      <c r="J26" s="175"/>
      <c r="K26" s="175"/>
      <c r="L26" s="175"/>
      <c r="M26" s="175"/>
      <c r="N26" s="175"/>
    </row>
    <row r="27" spans="1:24" s="185" customFormat="1" ht="22.5" customHeight="1" x14ac:dyDescent="0.2">
      <c r="A27" s="184" t="s">
        <v>472</v>
      </c>
      <c r="B27" s="190" t="s">
        <v>471</v>
      </c>
      <c r="C27" s="193">
        <v>2977</v>
      </c>
      <c r="D27" s="160">
        <f t="shared" si="0"/>
        <v>2223</v>
      </c>
      <c r="E27" s="248">
        <v>5200</v>
      </c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24" s="185" customFormat="1" ht="60.75" customHeight="1" x14ac:dyDescent="0.2">
      <c r="A28" s="184" t="s">
        <v>470</v>
      </c>
      <c r="B28" s="190" t="s">
        <v>469</v>
      </c>
      <c r="C28" s="193">
        <f>C29+C30+C31+C32</f>
        <v>1188</v>
      </c>
      <c r="D28" s="160">
        <f t="shared" si="0"/>
        <v>0</v>
      </c>
      <c r="E28" s="248">
        <f>E29+E30+E31+E32</f>
        <v>1188</v>
      </c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24" s="185" customFormat="1" ht="117.75" customHeight="1" x14ac:dyDescent="0.2">
      <c r="A29" s="250" t="s">
        <v>468</v>
      </c>
      <c r="B29" s="251" t="s">
        <v>467</v>
      </c>
      <c r="C29" s="191">
        <v>690</v>
      </c>
      <c r="D29" s="160">
        <f t="shared" si="0"/>
        <v>0</v>
      </c>
      <c r="E29" s="252">
        <v>690</v>
      </c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24" s="185" customFormat="1" ht="120" customHeight="1" x14ac:dyDescent="0.2">
      <c r="A30" s="250" t="s">
        <v>466</v>
      </c>
      <c r="B30" s="253" t="s">
        <v>465</v>
      </c>
      <c r="C30" s="191">
        <v>8</v>
      </c>
      <c r="D30" s="160">
        <f t="shared" si="0"/>
        <v>0</v>
      </c>
      <c r="E30" s="252">
        <v>8</v>
      </c>
      <c r="F30" s="175"/>
      <c r="G30" s="175"/>
      <c r="H30" s="175"/>
      <c r="I30" s="175"/>
      <c r="J30" s="175"/>
      <c r="K30" s="175"/>
      <c r="L30" s="175"/>
      <c r="M30" s="175"/>
      <c r="N30" s="175"/>
    </row>
    <row r="31" spans="1:24" s="185" customFormat="1" ht="99" customHeight="1" x14ac:dyDescent="0.2">
      <c r="A31" s="254" t="s">
        <v>464</v>
      </c>
      <c r="B31" s="192" t="s">
        <v>463</v>
      </c>
      <c r="C31" s="191"/>
      <c r="D31" s="160">
        <f t="shared" si="0"/>
        <v>0</v>
      </c>
      <c r="E31" s="252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24" s="185" customFormat="1" ht="108" customHeight="1" x14ac:dyDescent="0.3">
      <c r="A32" s="254" t="s">
        <v>462</v>
      </c>
      <c r="B32" s="255" t="s">
        <v>461</v>
      </c>
      <c r="C32" s="191">
        <v>490</v>
      </c>
      <c r="D32" s="160">
        <f t="shared" si="0"/>
        <v>0</v>
      </c>
      <c r="E32" s="252">
        <v>490</v>
      </c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s="185" customFormat="1" ht="37.5" x14ac:dyDescent="0.2">
      <c r="A33" s="184" t="s">
        <v>460</v>
      </c>
      <c r="B33" s="190" t="s">
        <v>459</v>
      </c>
      <c r="C33" s="186">
        <f>C34+C35</f>
        <v>541</v>
      </c>
      <c r="D33" s="160">
        <f t="shared" si="0"/>
        <v>0</v>
      </c>
      <c r="E33" s="256">
        <f>E34+E35</f>
        <v>541</v>
      </c>
      <c r="F33" s="175"/>
      <c r="G33" s="175"/>
      <c r="H33" s="175"/>
      <c r="I33" s="175"/>
      <c r="J33" s="175"/>
      <c r="K33" s="175"/>
      <c r="L33" s="175"/>
      <c r="M33" s="175"/>
      <c r="N33" s="175"/>
    </row>
    <row r="34" spans="1:14" s="185" customFormat="1" ht="37.5" x14ac:dyDescent="0.2">
      <c r="A34" s="188" t="s">
        <v>458</v>
      </c>
      <c r="B34" s="192" t="s">
        <v>457</v>
      </c>
      <c r="C34" s="191">
        <v>541</v>
      </c>
      <c r="D34" s="160">
        <f t="shared" si="0"/>
        <v>0</v>
      </c>
      <c r="E34" s="252">
        <v>541</v>
      </c>
      <c r="F34" s="175"/>
      <c r="G34" s="175"/>
      <c r="H34" s="175"/>
      <c r="I34" s="175"/>
      <c r="J34" s="175"/>
      <c r="K34" s="175"/>
      <c r="L34" s="175"/>
      <c r="M34" s="175"/>
      <c r="N34" s="175"/>
    </row>
    <row r="35" spans="1:14" s="185" customFormat="1" ht="18.75" hidden="1" x14ac:dyDescent="0.2">
      <c r="A35" s="188" t="s">
        <v>456</v>
      </c>
      <c r="B35" s="192" t="s">
        <v>455</v>
      </c>
      <c r="C35" s="186"/>
      <c r="D35" s="160">
        <f t="shared" si="0"/>
        <v>0</v>
      </c>
      <c r="E35" s="256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14" s="185" customFormat="1" ht="42" customHeight="1" x14ac:dyDescent="0.2">
      <c r="A36" s="184" t="s">
        <v>454</v>
      </c>
      <c r="B36" s="190" t="s">
        <v>453</v>
      </c>
      <c r="C36" s="186">
        <f>C38</f>
        <v>100</v>
      </c>
      <c r="D36" s="160">
        <f t="shared" si="0"/>
        <v>0</v>
      </c>
      <c r="E36" s="256">
        <f>E38</f>
        <v>100</v>
      </c>
      <c r="F36" s="175"/>
      <c r="G36" s="175"/>
      <c r="H36" s="175"/>
      <c r="I36" s="175"/>
      <c r="J36" s="175"/>
      <c r="K36" s="175"/>
      <c r="L36" s="175"/>
      <c r="M36" s="175"/>
      <c r="N36" s="175"/>
    </row>
    <row r="37" spans="1:14" s="185" customFormat="1" ht="37.5" hidden="1" x14ac:dyDescent="0.2">
      <c r="A37" s="188" t="s">
        <v>452</v>
      </c>
      <c r="B37" s="192" t="s">
        <v>451</v>
      </c>
      <c r="C37" s="191"/>
      <c r="D37" s="160">
        <f t="shared" si="0"/>
        <v>0</v>
      </c>
      <c r="E37" s="252"/>
      <c r="F37" s="175"/>
      <c r="G37" s="175"/>
      <c r="H37" s="175"/>
      <c r="I37" s="175"/>
      <c r="J37" s="175"/>
      <c r="K37" s="175"/>
      <c r="L37" s="175"/>
      <c r="M37" s="175"/>
      <c r="N37" s="175"/>
    </row>
    <row r="38" spans="1:14" s="185" customFormat="1" ht="36.75" customHeight="1" x14ac:dyDescent="0.2">
      <c r="A38" s="188" t="s">
        <v>450</v>
      </c>
      <c r="B38" s="192" t="s">
        <v>449</v>
      </c>
      <c r="C38" s="186">
        <v>100</v>
      </c>
      <c r="D38" s="160">
        <f t="shared" si="0"/>
        <v>0</v>
      </c>
      <c r="E38" s="256">
        <v>100</v>
      </c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s="185" customFormat="1" ht="41.25" customHeight="1" x14ac:dyDescent="0.2">
      <c r="A39" s="184" t="s">
        <v>448</v>
      </c>
      <c r="B39" s="190" t="s">
        <v>447</v>
      </c>
      <c r="C39" s="186">
        <f>C40</f>
        <v>420</v>
      </c>
      <c r="D39" s="160">
        <f t="shared" si="0"/>
        <v>0</v>
      </c>
      <c r="E39" s="256">
        <f>E40</f>
        <v>420</v>
      </c>
      <c r="F39" s="175"/>
      <c r="G39" s="175"/>
      <c r="H39" s="175"/>
      <c r="I39" s="175"/>
      <c r="J39" s="175"/>
      <c r="K39" s="175"/>
      <c r="L39" s="175"/>
      <c r="M39" s="175"/>
      <c r="N39" s="175"/>
    </row>
    <row r="40" spans="1:14" s="185" customFormat="1" ht="73.5" customHeight="1" x14ac:dyDescent="0.2">
      <c r="A40" s="250" t="s">
        <v>446</v>
      </c>
      <c r="B40" s="251" t="s">
        <v>445</v>
      </c>
      <c r="C40" s="191">
        <v>420</v>
      </c>
      <c r="D40" s="160">
        <f t="shared" si="0"/>
        <v>0</v>
      </c>
      <c r="E40" s="252">
        <v>420</v>
      </c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s="185" customFormat="1" ht="23.25" customHeight="1" x14ac:dyDescent="0.2">
      <c r="A41" s="184" t="s">
        <v>444</v>
      </c>
      <c r="B41" s="190" t="s">
        <v>443</v>
      </c>
      <c r="C41" s="186">
        <v>595</v>
      </c>
      <c r="D41" s="160">
        <f t="shared" si="0"/>
        <v>0</v>
      </c>
      <c r="E41" s="256">
        <v>595</v>
      </c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14" s="185" customFormat="1" ht="23.25" customHeight="1" x14ac:dyDescent="0.2">
      <c r="A42" s="184" t="s">
        <v>442</v>
      </c>
      <c r="B42" s="189" t="s">
        <v>441</v>
      </c>
      <c r="C42" s="186">
        <f>C43</f>
        <v>0</v>
      </c>
      <c r="D42" s="160">
        <f t="shared" si="0"/>
        <v>0</v>
      </c>
      <c r="E42" s="256">
        <f>E43</f>
        <v>0</v>
      </c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s="185" customFormat="1" ht="37.5" x14ac:dyDescent="0.2">
      <c r="A43" s="188" t="s">
        <v>440</v>
      </c>
      <c r="B43" s="187" t="s">
        <v>439</v>
      </c>
      <c r="C43" s="186"/>
      <c r="D43" s="160">
        <f t="shared" si="0"/>
        <v>0</v>
      </c>
      <c r="E43" s="256"/>
      <c r="F43" s="175"/>
      <c r="G43" s="175"/>
      <c r="H43" s="175"/>
      <c r="I43" s="175"/>
      <c r="J43" s="175"/>
      <c r="K43" s="175"/>
      <c r="L43" s="175"/>
      <c r="M43" s="175"/>
      <c r="N43" s="175"/>
    </row>
    <row r="44" spans="1:14" s="182" customFormat="1" ht="27" customHeight="1" x14ac:dyDescent="0.2">
      <c r="A44" s="184" t="s">
        <v>438</v>
      </c>
      <c r="B44" s="183" t="s">
        <v>437</v>
      </c>
      <c r="C44" s="176">
        <f>C45</f>
        <v>768401.2</v>
      </c>
      <c r="D44" s="160">
        <f t="shared" si="0"/>
        <v>13584.832139999955</v>
      </c>
      <c r="E44" s="257">
        <f>E45</f>
        <v>781986.03213999991</v>
      </c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14" s="172" customFormat="1" ht="42.75" customHeight="1" x14ac:dyDescent="0.25">
      <c r="A45" s="174" t="s">
        <v>436</v>
      </c>
      <c r="B45" s="173" t="s">
        <v>435</v>
      </c>
      <c r="C45" s="171">
        <f>C46+C49+C62+C72</f>
        <v>768401.2</v>
      </c>
      <c r="D45" s="160">
        <f t="shared" si="0"/>
        <v>13584.832139999955</v>
      </c>
      <c r="E45" s="258">
        <f>E46+E49+E62+E72</f>
        <v>781986.03213999991</v>
      </c>
      <c r="F45" s="175"/>
      <c r="G45" s="175"/>
      <c r="H45" s="175"/>
      <c r="I45" s="175"/>
      <c r="J45" s="175"/>
      <c r="K45" s="175"/>
      <c r="L45" s="175"/>
      <c r="M45" s="175"/>
      <c r="N45" s="175"/>
    </row>
    <row r="46" spans="1:14" s="170" customFormat="1" ht="43.5" customHeight="1" x14ac:dyDescent="0.25">
      <c r="A46" s="169" t="s">
        <v>434</v>
      </c>
      <c r="B46" s="177" t="s">
        <v>433</v>
      </c>
      <c r="C46" s="176">
        <f>C47+C48</f>
        <v>145410</v>
      </c>
      <c r="D46" s="160">
        <f t="shared" si="0"/>
        <v>0</v>
      </c>
      <c r="E46" s="257">
        <f>E47+E48</f>
        <v>145410</v>
      </c>
      <c r="F46" s="175"/>
      <c r="G46" s="175"/>
      <c r="H46" s="175"/>
      <c r="I46" s="175"/>
      <c r="J46" s="175"/>
      <c r="K46" s="175"/>
      <c r="L46" s="175"/>
      <c r="M46" s="175"/>
      <c r="N46" s="175"/>
    </row>
    <row r="47" spans="1:14" s="172" customFormat="1" ht="37.5" x14ac:dyDescent="0.25">
      <c r="A47" s="174" t="s">
        <v>432</v>
      </c>
      <c r="B47" s="181" t="s">
        <v>431</v>
      </c>
      <c r="C47" s="171">
        <v>137534</v>
      </c>
      <c r="D47" s="160">
        <f t="shared" si="0"/>
        <v>0</v>
      </c>
      <c r="E47" s="258">
        <v>137534</v>
      </c>
      <c r="F47" s="175"/>
      <c r="G47" s="175"/>
      <c r="H47" s="175"/>
      <c r="I47" s="175"/>
      <c r="J47" s="175"/>
      <c r="K47" s="175"/>
      <c r="L47" s="175"/>
      <c r="M47" s="175"/>
      <c r="N47" s="175"/>
    </row>
    <row r="48" spans="1:14" s="172" customFormat="1" ht="47.25" customHeight="1" x14ac:dyDescent="0.25">
      <c r="A48" s="174" t="s">
        <v>430</v>
      </c>
      <c r="B48" s="181" t="s">
        <v>429</v>
      </c>
      <c r="C48" s="171">
        <v>7876</v>
      </c>
      <c r="D48" s="160">
        <f t="shared" si="0"/>
        <v>0</v>
      </c>
      <c r="E48" s="258">
        <v>7876</v>
      </c>
      <c r="F48" s="175"/>
      <c r="G48" s="175"/>
      <c r="H48" s="175"/>
      <c r="I48" s="175"/>
      <c r="J48" s="175"/>
      <c r="K48" s="175"/>
      <c r="L48" s="175"/>
      <c r="M48" s="175"/>
      <c r="N48" s="175"/>
    </row>
    <row r="49" spans="1:14" s="170" customFormat="1" ht="36" customHeight="1" x14ac:dyDescent="0.25">
      <c r="A49" s="169" t="s">
        <v>428</v>
      </c>
      <c r="B49" s="177" t="s">
        <v>427</v>
      </c>
      <c r="C49" s="180">
        <f>C50+C51+C52+C53+C54+C55+C56+C57+C58+C59+C60</f>
        <v>39810.6</v>
      </c>
      <c r="D49" s="160">
        <f t="shared" si="0"/>
        <v>-2416.1709999999948</v>
      </c>
      <c r="E49" s="259">
        <f>E50+E51+E52+E53+E54+E55+E56+E57+E58+E59+E60+E61</f>
        <v>37394.429000000004</v>
      </c>
      <c r="F49" s="175"/>
      <c r="G49" s="175"/>
      <c r="H49" s="175"/>
      <c r="I49" s="175"/>
      <c r="J49" s="175"/>
      <c r="K49" s="175"/>
      <c r="L49" s="175"/>
      <c r="M49" s="175"/>
      <c r="N49" s="175"/>
    </row>
    <row r="50" spans="1:14" s="170" customFormat="1" ht="65.25" customHeight="1" x14ac:dyDescent="0.25">
      <c r="A50" s="167" t="s">
        <v>426</v>
      </c>
      <c r="B50" s="260" t="s">
        <v>425</v>
      </c>
      <c r="C50" s="171"/>
      <c r="D50" s="160">
        <f>E50-C50</f>
        <v>879.9</v>
      </c>
      <c r="E50" s="258">
        <v>879.9</v>
      </c>
      <c r="F50" s="175"/>
      <c r="G50" s="175"/>
      <c r="H50" s="175"/>
      <c r="I50" s="175"/>
      <c r="J50" s="175"/>
      <c r="K50" s="175"/>
      <c r="L50" s="175"/>
      <c r="M50" s="175"/>
      <c r="N50" s="175"/>
    </row>
    <row r="51" spans="1:14" s="170" customFormat="1" ht="56.25" customHeight="1" x14ac:dyDescent="0.25">
      <c r="A51" s="167" t="s">
        <v>396</v>
      </c>
      <c r="B51" s="261" t="s">
        <v>424</v>
      </c>
      <c r="C51" s="262" t="s">
        <v>423</v>
      </c>
      <c r="D51" s="160">
        <f t="shared" si="0"/>
        <v>0</v>
      </c>
      <c r="E51" s="263" t="s">
        <v>423</v>
      </c>
      <c r="F51" s="175"/>
      <c r="G51" s="175"/>
      <c r="H51" s="175"/>
      <c r="I51" s="175"/>
      <c r="J51" s="175"/>
      <c r="K51" s="175"/>
      <c r="L51" s="175"/>
      <c r="M51" s="175"/>
      <c r="N51" s="175"/>
    </row>
    <row r="52" spans="1:14" s="170" customFormat="1" ht="96.75" customHeight="1" x14ac:dyDescent="0.25">
      <c r="A52" s="167" t="s">
        <v>396</v>
      </c>
      <c r="B52" s="261" t="s">
        <v>422</v>
      </c>
      <c r="C52" s="262" t="s">
        <v>421</v>
      </c>
      <c r="D52" s="160">
        <f t="shared" si="0"/>
        <v>0</v>
      </c>
      <c r="E52" s="263" t="s">
        <v>421</v>
      </c>
      <c r="F52" s="175"/>
      <c r="G52" s="175"/>
      <c r="H52" s="175"/>
      <c r="I52" s="175"/>
      <c r="J52" s="175"/>
      <c r="K52" s="175"/>
      <c r="L52" s="175"/>
      <c r="M52" s="175"/>
      <c r="N52" s="175"/>
    </row>
    <row r="53" spans="1:14" s="170" customFormat="1" ht="112.5" customHeight="1" x14ac:dyDescent="0.25">
      <c r="A53" s="264" t="s">
        <v>420</v>
      </c>
      <c r="B53" s="265" t="s">
        <v>419</v>
      </c>
      <c r="C53" s="262" t="s">
        <v>418</v>
      </c>
      <c r="D53" s="160">
        <f t="shared" si="0"/>
        <v>922</v>
      </c>
      <c r="E53" s="263" t="s">
        <v>417</v>
      </c>
      <c r="F53" s="175"/>
      <c r="G53" s="175"/>
      <c r="H53" s="175"/>
      <c r="I53" s="175"/>
      <c r="J53" s="175"/>
      <c r="K53" s="175"/>
      <c r="L53" s="175"/>
      <c r="M53" s="175"/>
      <c r="N53" s="175"/>
    </row>
    <row r="54" spans="1:14" s="170" customFormat="1" ht="61.5" customHeight="1" x14ac:dyDescent="0.25">
      <c r="A54" s="264" t="s">
        <v>416</v>
      </c>
      <c r="B54" s="265" t="s">
        <v>415</v>
      </c>
      <c r="C54" s="262" t="s">
        <v>414</v>
      </c>
      <c r="D54" s="160">
        <f t="shared" si="0"/>
        <v>148.90999999999985</v>
      </c>
      <c r="E54" s="263" t="s">
        <v>413</v>
      </c>
      <c r="F54" s="175"/>
      <c r="G54" s="175"/>
      <c r="H54" s="175"/>
      <c r="I54" s="175"/>
      <c r="J54" s="175"/>
      <c r="K54" s="175"/>
      <c r="L54" s="175"/>
      <c r="M54" s="175"/>
      <c r="N54" s="175"/>
    </row>
    <row r="55" spans="1:14" s="170" customFormat="1" ht="74.25" customHeight="1" x14ac:dyDescent="0.25">
      <c r="A55" s="264" t="s">
        <v>412</v>
      </c>
      <c r="B55" s="265" t="s">
        <v>411</v>
      </c>
      <c r="C55" s="262" t="s">
        <v>410</v>
      </c>
      <c r="D55" s="160">
        <f t="shared" si="0"/>
        <v>2.9999999997016857E-3</v>
      </c>
      <c r="E55" s="263" t="s">
        <v>551</v>
      </c>
      <c r="F55" s="175"/>
      <c r="G55" s="175"/>
      <c r="H55" s="175"/>
      <c r="I55" s="175"/>
      <c r="J55" s="175"/>
      <c r="K55" s="175"/>
      <c r="L55" s="175"/>
      <c r="M55" s="175"/>
      <c r="N55" s="175"/>
    </row>
    <row r="56" spans="1:14" s="170" customFormat="1" ht="61.5" customHeight="1" x14ac:dyDescent="0.3">
      <c r="A56" s="179" t="s">
        <v>409</v>
      </c>
      <c r="B56" s="178" t="s">
        <v>408</v>
      </c>
      <c r="C56" s="262" t="s">
        <v>407</v>
      </c>
      <c r="D56" s="160">
        <f t="shared" si="0"/>
        <v>3.6000000000058208E-2</v>
      </c>
      <c r="E56" s="263" t="s">
        <v>550</v>
      </c>
      <c r="F56" s="175"/>
      <c r="G56" s="175"/>
      <c r="H56" s="175"/>
      <c r="I56" s="175"/>
      <c r="J56" s="175"/>
      <c r="K56" s="175"/>
      <c r="L56" s="175"/>
      <c r="M56" s="175"/>
      <c r="N56" s="175"/>
    </row>
    <row r="57" spans="1:14" s="170" customFormat="1" ht="61.5" customHeight="1" x14ac:dyDescent="0.25">
      <c r="A57" s="264" t="s">
        <v>406</v>
      </c>
      <c r="B57" s="265" t="s">
        <v>405</v>
      </c>
      <c r="C57" s="262" t="s">
        <v>404</v>
      </c>
      <c r="D57" s="160">
        <f t="shared" si="0"/>
        <v>-505.79999999999995</v>
      </c>
      <c r="E57" s="263" t="s">
        <v>557</v>
      </c>
      <c r="F57" s="175"/>
      <c r="G57" s="175"/>
      <c r="H57" s="175"/>
      <c r="I57" s="175"/>
      <c r="J57" s="175"/>
      <c r="K57" s="175"/>
      <c r="L57" s="175"/>
      <c r="M57" s="175"/>
      <c r="N57" s="175"/>
    </row>
    <row r="58" spans="1:14" s="170" customFormat="1" ht="61.5" customHeight="1" x14ac:dyDescent="0.25">
      <c r="A58" s="264" t="s">
        <v>403</v>
      </c>
      <c r="B58" s="265" t="s">
        <v>402</v>
      </c>
      <c r="C58" s="262" t="s">
        <v>401</v>
      </c>
      <c r="D58" s="160">
        <f t="shared" si="0"/>
        <v>359.10000000000036</v>
      </c>
      <c r="E58" s="263" t="s">
        <v>558</v>
      </c>
      <c r="F58" s="175"/>
      <c r="G58" s="175"/>
      <c r="H58" s="175"/>
      <c r="I58" s="175"/>
      <c r="J58" s="175"/>
      <c r="K58" s="175"/>
      <c r="L58" s="175"/>
      <c r="M58" s="175"/>
      <c r="N58" s="175"/>
    </row>
    <row r="59" spans="1:14" s="170" customFormat="1" ht="61.5" customHeight="1" x14ac:dyDescent="0.25">
      <c r="A59" s="264" t="s">
        <v>400</v>
      </c>
      <c r="B59" s="265" t="s">
        <v>399</v>
      </c>
      <c r="C59" s="262"/>
      <c r="D59" s="160">
        <f t="shared" si="0"/>
        <v>0</v>
      </c>
      <c r="E59" s="263"/>
      <c r="F59" s="175"/>
      <c r="G59" s="175"/>
      <c r="H59" s="175"/>
      <c r="I59" s="175"/>
      <c r="J59" s="175"/>
      <c r="K59" s="175"/>
      <c r="L59" s="175"/>
      <c r="M59" s="175"/>
      <c r="N59" s="175"/>
    </row>
    <row r="60" spans="1:14" s="170" customFormat="1" ht="75.75" customHeight="1" x14ac:dyDescent="0.25">
      <c r="A60" s="167" t="s">
        <v>396</v>
      </c>
      <c r="B60" s="260" t="s">
        <v>398</v>
      </c>
      <c r="C60" s="262" t="s">
        <v>397</v>
      </c>
      <c r="D60" s="160">
        <f t="shared" si="0"/>
        <v>-5000</v>
      </c>
      <c r="E60" s="263"/>
      <c r="F60" s="175"/>
      <c r="G60" s="175"/>
      <c r="H60" s="175"/>
      <c r="I60" s="175"/>
      <c r="J60" s="175"/>
      <c r="K60" s="175"/>
      <c r="L60" s="175"/>
      <c r="M60" s="175"/>
      <c r="N60" s="175"/>
    </row>
    <row r="61" spans="1:14" s="170" customFormat="1" ht="61.5" customHeight="1" x14ac:dyDescent="0.25">
      <c r="A61" s="167" t="s">
        <v>396</v>
      </c>
      <c r="B61" s="260" t="s">
        <v>395</v>
      </c>
      <c r="C61" s="262"/>
      <c r="D61" s="160">
        <f t="shared" si="0"/>
        <v>779.68</v>
      </c>
      <c r="E61" s="263" t="s">
        <v>394</v>
      </c>
      <c r="F61" s="175"/>
      <c r="G61" s="175"/>
      <c r="H61" s="175"/>
      <c r="I61" s="175"/>
      <c r="J61" s="175"/>
      <c r="K61" s="175"/>
      <c r="L61" s="175"/>
      <c r="M61" s="175"/>
      <c r="N61" s="175"/>
    </row>
    <row r="62" spans="1:14" s="170" customFormat="1" ht="37.5" x14ac:dyDescent="0.25">
      <c r="A62" s="169" t="s">
        <v>393</v>
      </c>
      <c r="B62" s="177" t="s">
        <v>392</v>
      </c>
      <c r="C62" s="176">
        <f>C63+C64+C66+C67+C68+C69+C70+C71</f>
        <v>545251.9</v>
      </c>
      <c r="D62" s="160">
        <f t="shared" si="0"/>
        <v>14496.179139999906</v>
      </c>
      <c r="E62" s="257">
        <f>E63+E64+E66+E67+E68+E69+E70+E71</f>
        <v>559748.07913999993</v>
      </c>
      <c r="F62" s="175"/>
      <c r="G62" s="175"/>
      <c r="H62" s="175"/>
      <c r="I62" s="175"/>
      <c r="J62" s="175"/>
      <c r="K62" s="175"/>
      <c r="L62" s="175"/>
      <c r="M62" s="175"/>
      <c r="N62" s="175"/>
    </row>
    <row r="63" spans="1:14" s="170" customFormat="1" ht="59.25" customHeight="1" x14ac:dyDescent="0.25">
      <c r="A63" s="174" t="s">
        <v>391</v>
      </c>
      <c r="B63" s="173" t="s">
        <v>390</v>
      </c>
      <c r="C63" s="171">
        <v>1732</v>
      </c>
      <c r="D63" s="160">
        <f t="shared" si="0"/>
        <v>0</v>
      </c>
      <c r="E63" s="258">
        <v>1732</v>
      </c>
      <c r="F63" s="175"/>
      <c r="G63" s="175"/>
      <c r="H63" s="175"/>
      <c r="I63" s="175"/>
      <c r="J63" s="175"/>
      <c r="K63" s="175"/>
      <c r="L63" s="175"/>
      <c r="M63" s="175"/>
      <c r="N63" s="175"/>
    </row>
    <row r="64" spans="1:14" s="170" customFormat="1" ht="56.25" x14ac:dyDescent="0.25">
      <c r="A64" s="253" t="s">
        <v>389</v>
      </c>
      <c r="B64" s="251" t="s">
        <v>388</v>
      </c>
      <c r="C64" s="171">
        <v>508163</v>
      </c>
      <c r="D64" s="160">
        <f>E64-C64</f>
        <v>15362.364999999991</v>
      </c>
      <c r="E64" s="258">
        <v>523525.36499999999</v>
      </c>
      <c r="F64" s="175"/>
      <c r="G64" s="175"/>
      <c r="H64" s="175"/>
      <c r="I64" s="175"/>
      <c r="J64" s="175"/>
      <c r="K64" s="175"/>
      <c r="L64" s="175"/>
      <c r="M64" s="175"/>
      <c r="N64" s="175"/>
    </row>
    <row r="65" spans="1:14" s="170" customFormat="1" ht="75" hidden="1" x14ac:dyDescent="0.25">
      <c r="A65" s="174" t="s">
        <v>387</v>
      </c>
      <c r="B65" s="173" t="s">
        <v>386</v>
      </c>
      <c r="C65" s="176"/>
      <c r="D65" s="160">
        <f t="shared" si="0"/>
        <v>0</v>
      </c>
      <c r="E65" s="257"/>
      <c r="F65" s="175"/>
      <c r="G65" s="175"/>
      <c r="H65" s="175"/>
      <c r="I65" s="175"/>
      <c r="J65" s="175"/>
      <c r="K65" s="175"/>
      <c r="L65" s="175"/>
      <c r="M65" s="175"/>
      <c r="N65" s="175"/>
    </row>
    <row r="66" spans="1:14" s="172" customFormat="1" ht="61.5" customHeight="1" x14ac:dyDescent="0.25">
      <c r="A66" s="174" t="s">
        <v>385</v>
      </c>
      <c r="B66" s="173" t="s">
        <v>384</v>
      </c>
      <c r="C66" s="171">
        <v>2460.5</v>
      </c>
      <c r="D66" s="160">
        <f t="shared" si="0"/>
        <v>0</v>
      </c>
      <c r="E66" s="258">
        <v>2460.5</v>
      </c>
      <c r="F66" s="175"/>
      <c r="G66" s="175"/>
      <c r="H66" s="175"/>
      <c r="I66" s="175"/>
      <c r="J66" s="175"/>
      <c r="K66" s="175"/>
      <c r="L66" s="175"/>
      <c r="M66" s="175"/>
      <c r="N66" s="175"/>
    </row>
    <row r="67" spans="1:14" s="172" customFormat="1" ht="77.25" customHeight="1" x14ac:dyDescent="0.25">
      <c r="A67" s="174" t="s">
        <v>383</v>
      </c>
      <c r="B67" s="173" t="s">
        <v>382</v>
      </c>
      <c r="C67" s="171">
        <v>13</v>
      </c>
      <c r="D67" s="160">
        <f t="shared" si="0"/>
        <v>0</v>
      </c>
      <c r="E67" s="258">
        <v>13</v>
      </c>
      <c r="F67" s="175"/>
      <c r="G67" s="175"/>
      <c r="H67" s="175"/>
      <c r="I67" s="175"/>
      <c r="J67" s="175"/>
      <c r="K67" s="175"/>
      <c r="L67" s="175"/>
      <c r="M67" s="175"/>
      <c r="N67" s="175"/>
    </row>
    <row r="68" spans="1:14" s="172" customFormat="1" ht="57" customHeight="1" x14ac:dyDescent="0.25">
      <c r="A68" s="174" t="s">
        <v>381</v>
      </c>
      <c r="B68" s="173" t="s">
        <v>380</v>
      </c>
      <c r="C68" s="171"/>
      <c r="D68" s="160">
        <f t="shared" si="0"/>
        <v>0</v>
      </c>
      <c r="E68" s="258"/>
      <c r="F68" s="175"/>
      <c r="G68" s="175"/>
      <c r="H68" s="175"/>
      <c r="I68" s="175"/>
      <c r="J68" s="175"/>
      <c r="K68" s="175"/>
      <c r="L68" s="175"/>
      <c r="M68" s="175"/>
      <c r="N68" s="175"/>
    </row>
    <row r="69" spans="1:14" s="172" customFormat="1" ht="65.25" customHeight="1" x14ac:dyDescent="0.25">
      <c r="A69" s="174" t="s">
        <v>379</v>
      </c>
      <c r="B69" s="173" t="s">
        <v>378</v>
      </c>
      <c r="C69" s="171">
        <v>4300</v>
      </c>
      <c r="D69" s="160">
        <f t="shared" si="0"/>
        <v>570.19999999999982</v>
      </c>
      <c r="E69" s="258">
        <v>4870.2</v>
      </c>
    </row>
    <row r="70" spans="1:14" s="170" customFormat="1" ht="92.25" customHeight="1" x14ac:dyDescent="0.3">
      <c r="A70" s="253" t="s">
        <v>377</v>
      </c>
      <c r="B70" s="255" t="s">
        <v>376</v>
      </c>
      <c r="C70" s="171">
        <v>20141.400000000001</v>
      </c>
      <c r="D70" s="160">
        <f t="shared" si="0"/>
        <v>1.4139999999315478E-2</v>
      </c>
      <c r="E70" s="258">
        <v>20141.414140000001</v>
      </c>
    </row>
    <row r="71" spans="1:14" s="170" customFormat="1" ht="92.25" customHeight="1" x14ac:dyDescent="0.3">
      <c r="A71" s="253" t="s">
        <v>375</v>
      </c>
      <c r="B71" s="255" t="s">
        <v>374</v>
      </c>
      <c r="C71" s="171">
        <v>8442</v>
      </c>
      <c r="D71" s="160">
        <f t="shared" si="0"/>
        <v>-1436.3999999999996</v>
      </c>
      <c r="E71" s="258">
        <v>7005.6</v>
      </c>
    </row>
    <row r="72" spans="1:14" ht="18.75" x14ac:dyDescent="0.25">
      <c r="A72" s="169" t="s">
        <v>373</v>
      </c>
      <c r="B72" s="168" t="s">
        <v>372</v>
      </c>
      <c r="C72" s="165">
        <f>C73+C74+C75+C76</f>
        <v>37928.699999999997</v>
      </c>
      <c r="D72" s="160">
        <f t="shared" si="0"/>
        <v>1504.8240000000078</v>
      </c>
      <c r="E72" s="266">
        <f>E73+E74+E75+E76+E77+E78+E79</f>
        <v>39433.524000000005</v>
      </c>
    </row>
    <row r="73" spans="1:14" s="163" customFormat="1" ht="93.75" x14ac:dyDescent="0.2">
      <c r="A73" s="167" t="s">
        <v>371</v>
      </c>
      <c r="B73" s="166" t="s">
        <v>370</v>
      </c>
      <c r="C73" s="165">
        <v>2289</v>
      </c>
      <c r="D73" s="160">
        <f t="shared" si="0"/>
        <v>0</v>
      </c>
      <c r="E73" s="266">
        <v>2289</v>
      </c>
      <c r="F73" s="164"/>
      <c r="G73" s="164"/>
      <c r="H73" s="164"/>
      <c r="I73" s="164"/>
      <c r="J73" s="164"/>
      <c r="K73" s="164"/>
      <c r="L73" s="164"/>
      <c r="M73" s="164"/>
      <c r="N73" s="164"/>
    </row>
    <row r="74" spans="1:14" s="163" customFormat="1" ht="93.75" x14ac:dyDescent="0.2">
      <c r="A74" s="167" t="s">
        <v>369</v>
      </c>
      <c r="B74" s="166" t="s">
        <v>368</v>
      </c>
      <c r="C74" s="165">
        <v>33544.699999999997</v>
      </c>
      <c r="D74" s="160">
        <f t="shared" si="0"/>
        <v>2.8000000005704351E-2</v>
      </c>
      <c r="E74" s="266">
        <v>33544.728000000003</v>
      </c>
      <c r="F74" s="164"/>
      <c r="G74" s="164"/>
      <c r="H74" s="164"/>
      <c r="I74" s="164"/>
      <c r="J74" s="164"/>
      <c r="K74" s="164"/>
      <c r="L74" s="164"/>
      <c r="M74" s="164"/>
      <c r="N74" s="164"/>
    </row>
    <row r="75" spans="1:14" s="163" customFormat="1" ht="206.25" x14ac:dyDescent="0.3">
      <c r="A75" s="167" t="s">
        <v>367</v>
      </c>
      <c r="B75" s="267" t="s">
        <v>366</v>
      </c>
      <c r="C75" s="165">
        <v>1039</v>
      </c>
      <c r="D75" s="160">
        <f t="shared" si="0"/>
        <v>-3.9999999999054126E-3</v>
      </c>
      <c r="E75" s="266">
        <v>1038.9960000000001</v>
      </c>
      <c r="F75" s="164"/>
      <c r="G75" s="164"/>
      <c r="H75" s="164"/>
      <c r="I75" s="164"/>
      <c r="J75" s="164"/>
      <c r="K75" s="164"/>
      <c r="L75" s="164"/>
      <c r="M75" s="164"/>
      <c r="N75" s="164"/>
    </row>
    <row r="76" spans="1:14" s="163" customFormat="1" ht="75" x14ac:dyDescent="0.2">
      <c r="A76" s="167" t="s">
        <v>362</v>
      </c>
      <c r="B76" s="166" t="s">
        <v>365</v>
      </c>
      <c r="C76" s="165">
        <v>1056</v>
      </c>
      <c r="D76" s="160">
        <f t="shared" si="0"/>
        <v>0</v>
      </c>
      <c r="E76" s="266">
        <v>1056</v>
      </c>
      <c r="F76" s="164"/>
      <c r="G76" s="164"/>
      <c r="H76" s="164"/>
      <c r="I76" s="164"/>
      <c r="J76" s="164"/>
      <c r="K76" s="164"/>
      <c r="L76" s="164"/>
      <c r="M76" s="164"/>
      <c r="N76" s="164"/>
    </row>
    <row r="77" spans="1:14" s="163" customFormat="1" ht="75" x14ac:dyDescent="0.2">
      <c r="A77" s="167" t="s">
        <v>362</v>
      </c>
      <c r="B77" s="166" t="s">
        <v>364</v>
      </c>
      <c r="C77" s="165"/>
      <c r="D77" s="160">
        <f t="shared" si="0"/>
        <v>200</v>
      </c>
      <c r="E77" s="266">
        <v>200</v>
      </c>
      <c r="F77" s="164"/>
      <c r="G77" s="164"/>
      <c r="H77" s="164"/>
      <c r="I77" s="164"/>
      <c r="J77" s="164"/>
      <c r="K77" s="164"/>
      <c r="L77" s="164"/>
      <c r="M77" s="164"/>
      <c r="N77" s="164"/>
    </row>
    <row r="78" spans="1:14" s="163" customFormat="1" ht="56.25" x14ac:dyDescent="0.2">
      <c r="A78" s="167" t="s">
        <v>362</v>
      </c>
      <c r="B78" s="166" t="s">
        <v>363</v>
      </c>
      <c r="C78" s="165"/>
      <c r="D78" s="160">
        <f>E78-C78</f>
        <v>601</v>
      </c>
      <c r="E78" s="266">
        <v>601</v>
      </c>
      <c r="F78" s="164"/>
      <c r="G78" s="164"/>
      <c r="H78" s="164"/>
      <c r="I78" s="164"/>
      <c r="J78" s="164"/>
      <c r="K78" s="164"/>
      <c r="L78" s="164"/>
      <c r="M78" s="164"/>
      <c r="N78" s="164"/>
    </row>
    <row r="79" spans="1:14" s="163" customFormat="1" ht="150" x14ac:dyDescent="0.2">
      <c r="A79" s="167" t="s">
        <v>362</v>
      </c>
      <c r="B79" s="166" t="s">
        <v>361</v>
      </c>
      <c r="C79" s="165"/>
      <c r="D79" s="160">
        <f>E79-C79</f>
        <v>703.8</v>
      </c>
      <c r="E79" s="266">
        <v>703.8</v>
      </c>
      <c r="F79" s="164"/>
      <c r="G79" s="164"/>
      <c r="H79" s="164"/>
      <c r="I79" s="164"/>
      <c r="J79" s="164"/>
      <c r="K79" s="164"/>
      <c r="L79" s="164"/>
      <c r="M79" s="164"/>
      <c r="N79" s="164"/>
    </row>
    <row r="80" spans="1:14" ht="18.75" x14ac:dyDescent="0.3">
      <c r="A80" s="162"/>
      <c r="B80" s="143" t="s">
        <v>360</v>
      </c>
      <c r="C80" s="161">
        <f>C10+C44</f>
        <v>850052.2</v>
      </c>
      <c r="D80" s="160">
        <f>E80-C80</f>
        <v>15807.832139999955</v>
      </c>
      <c r="E80" s="268">
        <f>E10+E44</f>
        <v>865860.03213999991</v>
      </c>
    </row>
    <row r="81" spans="1:3" ht="18.75" x14ac:dyDescent="0.3">
      <c r="A81" s="159"/>
      <c r="B81" s="158"/>
      <c r="C81" s="157"/>
    </row>
    <row r="82" spans="1:3" x14ac:dyDescent="0.25">
      <c r="B82" s="156"/>
    </row>
    <row r="83" spans="1:3" x14ac:dyDescent="0.25">
      <c r="B83" s="156"/>
    </row>
    <row r="84" spans="1:3" x14ac:dyDescent="0.25">
      <c r="B84" s="156"/>
    </row>
    <row r="85" spans="1:3" x14ac:dyDescent="0.25">
      <c r="B85" s="156"/>
    </row>
    <row r="86" spans="1:3" x14ac:dyDescent="0.25">
      <c r="B86" s="156"/>
    </row>
    <row r="87" spans="1:3" x14ac:dyDescent="0.25">
      <c r="B87" s="156"/>
    </row>
    <row r="88" spans="1:3" x14ac:dyDescent="0.25">
      <c r="B88" s="156"/>
    </row>
    <row r="89" spans="1:3" x14ac:dyDescent="0.25">
      <c r="B89" s="156"/>
    </row>
    <row r="90" spans="1:3" x14ac:dyDescent="0.25">
      <c r="B90" s="156"/>
    </row>
    <row r="91" spans="1:3" x14ac:dyDescent="0.25">
      <c r="B91" s="156"/>
    </row>
    <row r="92" spans="1:3" x14ac:dyDescent="0.25">
      <c r="B92" s="156"/>
    </row>
    <row r="93" spans="1:3" x14ac:dyDescent="0.25">
      <c r="B93" s="156"/>
    </row>
    <row r="94" spans="1:3" x14ac:dyDescent="0.25">
      <c r="B94" s="156"/>
    </row>
    <row r="95" spans="1:3" x14ac:dyDescent="0.25">
      <c r="B95" s="156"/>
    </row>
    <row r="96" spans="1:3" x14ac:dyDescent="0.25">
      <c r="B96" s="156"/>
    </row>
    <row r="97" spans="2:2" x14ac:dyDescent="0.25">
      <c r="B97" s="156"/>
    </row>
    <row r="98" spans="2:2" x14ac:dyDescent="0.25">
      <c r="B98" s="156"/>
    </row>
    <row r="99" spans="2:2" x14ac:dyDescent="0.25">
      <c r="B99" s="156"/>
    </row>
    <row r="100" spans="2:2" x14ac:dyDescent="0.25">
      <c r="B100" s="156"/>
    </row>
    <row r="101" spans="2:2" x14ac:dyDescent="0.25">
      <c r="B101" s="156"/>
    </row>
    <row r="102" spans="2:2" x14ac:dyDescent="0.25">
      <c r="B102" s="156"/>
    </row>
    <row r="103" spans="2:2" x14ac:dyDescent="0.25">
      <c r="B103" s="156"/>
    </row>
    <row r="104" spans="2:2" x14ac:dyDescent="0.25">
      <c r="B104" s="156"/>
    </row>
    <row r="105" spans="2:2" x14ac:dyDescent="0.25">
      <c r="B105" s="156"/>
    </row>
    <row r="106" spans="2:2" x14ac:dyDescent="0.25">
      <c r="B106" s="156"/>
    </row>
    <row r="107" spans="2:2" x14ac:dyDescent="0.25">
      <c r="B107" s="156"/>
    </row>
    <row r="108" spans="2:2" x14ac:dyDescent="0.25">
      <c r="B108" s="156"/>
    </row>
    <row r="109" spans="2:2" x14ac:dyDescent="0.25">
      <c r="B109" s="156"/>
    </row>
    <row r="110" spans="2:2" x14ac:dyDescent="0.25">
      <c r="B110" s="156"/>
    </row>
    <row r="111" spans="2:2" x14ac:dyDescent="0.25">
      <c r="B111" s="156"/>
    </row>
    <row r="112" spans="2:2" x14ac:dyDescent="0.25">
      <c r="B112" s="156"/>
    </row>
    <row r="113" spans="2:2" x14ac:dyDescent="0.25">
      <c r="B113" s="156"/>
    </row>
    <row r="114" spans="2:2" x14ac:dyDescent="0.25">
      <c r="B114" s="156"/>
    </row>
    <row r="115" spans="2:2" x14ac:dyDescent="0.25">
      <c r="B115" s="156"/>
    </row>
    <row r="116" spans="2:2" x14ac:dyDescent="0.25">
      <c r="B116" s="156"/>
    </row>
    <row r="117" spans="2:2" x14ac:dyDescent="0.25">
      <c r="B117" s="156"/>
    </row>
    <row r="118" spans="2:2" x14ac:dyDescent="0.25">
      <c r="B118" s="156"/>
    </row>
    <row r="119" spans="2:2" x14ac:dyDescent="0.25">
      <c r="B119" s="156"/>
    </row>
    <row r="120" spans="2:2" x14ac:dyDescent="0.25">
      <c r="B120" s="156"/>
    </row>
    <row r="121" spans="2:2" x14ac:dyDescent="0.25">
      <c r="B121" s="156"/>
    </row>
    <row r="122" spans="2:2" x14ac:dyDescent="0.25">
      <c r="B122" s="156"/>
    </row>
    <row r="123" spans="2:2" x14ac:dyDescent="0.25">
      <c r="B123" s="156"/>
    </row>
    <row r="124" spans="2:2" x14ac:dyDescent="0.25">
      <c r="B124" s="156"/>
    </row>
    <row r="125" spans="2:2" x14ac:dyDescent="0.25">
      <c r="B125" s="156"/>
    </row>
    <row r="126" spans="2:2" x14ac:dyDescent="0.25">
      <c r="B126" s="156"/>
    </row>
    <row r="127" spans="2:2" x14ac:dyDescent="0.25">
      <c r="B127" s="156"/>
    </row>
    <row r="128" spans="2:2" x14ac:dyDescent="0.25">
      <c r="B128" s="156"/>
    </row>
    <row r="129" spans="2:2" x14ac:dyDescent="0.25">
      <c r="B129" s="156"/>
    </row>
    <row r="130" spans="2:2" x14ac:dyDescent="0.25">
      <c r="B130" s="156"/>
    </row>
    <row r="131" spans="2:2" x14ac:dyDescent="0.25">
      <c r="B131" s="156"/>
    </row>
    <row r="132" spans="2:2" x14ac:dyDescent="0.25">
      <c r="B132" s="156"/>
    </row>
    <row r="133" spans="2:2" x14ac:dyDescent="0.25">
      <c r="B133" s="156"/>
    </row>
    <row r="134" spans="2:2" x14ac:dyDescent="0.25">
      <c r="B134" s="156"/>
    </row>
    <row r="135" spans="2:2" x14ac:dyDescent="0.25">
      <c r="B135" s="156"/>
    </row>
    <row r="136" spans="2:2" x14ac:dyDescent="0.25">
      <c r="B136" s="156"/>
    </row>
    <row r="137" spans="2:2" x14ac:dyDescent="0.25">
      <c r="B137" s="156"/>
    </row>
    <row r="138" spans="2:2" x14ac:dyDescent="0.25">
      <c r="B138" s="156"/>
    </row>
    <row r="139" spans="2:2" x14ac:dyDescent="0.25">
      <c r="B139" s="156"/>
    </row>
    <row r="140" spans="2:2" x14ac:dyDescent="0.25">
      <c r="B140" s="156"/>
    </row>
    <row r="141" spans="2:2" x14ac:dyDescent="0.25">
      <c r="B141" s="156"/>
    </row>
    <row r="142" spans="2:2" x14ac:dyDescent="0.25">
      <c r="B142" s="156"/>
    </row>
    <row r="143" spans="2:2" x14ac:dyDescent="0.25">
      <c r="B143" s="156"/>
    </row>
    <row r="144" spans="2:2" x14ac:dyDescent="0.25">
      <c r="B144" s="156"/>
    </row>
    <row r="145" spans="2:2" x14ac:dyDescent="0.25">
      <c r="B145" s="156"/>
    </row>
    <row r="146" spans="2:2" x14ac:dyDescent="0.25">
      <c r="B146" s="156"/>
    </row>
    <row r="147" spans="2:2" x14ac:dyDescent="0.25">
      <c r="B147" s="156"/>
    </row>
    <row r="148" spans="2:2" x14ac:dyDescent="0.25">
      <c r="B148" s="156"/>
    </row>
    <row r="149" spans="2:2" x14ac:dyDescent="0.25">
      <c r="B149" s="156"/>
    </row>
    <row r="150" spans="2:2" x14ac:dyDescent="0.25">
      <c r="B150" s="156"/>
    </row>
    <row r="151" spans="2:2" x14ac:dyDescent="0.25">
      <c r="B151" s="156"/>
    </row>
    <row r="152" spans="2:2" x14ac:dyDescent="0.25">
      <c r="B152" s="156"/>
    </row>
    <row r="153" spans="2:2" x14ac:dyDescent="0.25">
      <c r="B153" s="156"/>
    </row>
    <row r="154" spans="2:2" x14ac:dyDescent="0.25">
      <c r="B154" s="156"/>
    </row>
    <row r="155" spans="2:2" x14ac:dyDescent="0.25">
      <c r="B155" s="156"/>
    </row>
    <row r="156" spans="2:2" x14ac:dyDescent="0.25">
      <c r="B156" s="156"/>
    </row>
    <row r="157" spans="2:2" x14ac:dyDescent="0.25">
      <c r="B157" s="156"/>
    </row>
    <row r="158" spans="2:2" x14ac:dyDescent="0.25">
      <c r="B158" s="156"/>
    </row>
    <row r="159" spans="2:2" x14ac:dyDescent="0.25">
      <c r="B159" s="156"/>
    </row>
    <row r="160" spans="2:2" x14ac:dyDescent="0.25">
      <c r="B160" s="156"/>
    </row>
    <row r="161" spans="2:2" x14ac:dyDescent="0.25">
      <c r="B161" s="156"/>
    </row>
    <row r="162" spans="2:2" x14ac:dyDescent="0.25">
      <c r="B162" s="156"/>
    </row>
    <row r="163" spans="2:2" x14ac:dyDescent="0.25">
      <c r="B163" s="156"/>
    </row>
    <row r="164" spans="2:2" x14ac:dyDescent="0.25">
      <c r="B164" s="156"/>
    </row>
    <row r="165" spans="2:2" x14ac:dyDescent="0.25">
      <c r="B165" s="156"/>
    </row>
    <row r="166" spans="2:2" x14ac:dyDescent="0.25">
      <c r="B166" s="156"/>
    </row>
    <row r="167" spans="2:2" x14ac:dyDescent="0.25">
      <c r="B167" s="156"/>
    </row>
    <row r="168" spans="2:2" x14ac:dyDescent="0.25">
      <c r="B168" s="156"/>
    </row>
    <row r="169" spans="2:2" x14ac:dyDescent="0.25">
      <c r="B169" s="156"/>
    </row>
    <row r="170" spans="2:2" x14ac:dyDescent="0.25">
      <c r="B170" s="156"/>
    </row>
    <row r="171" spans="2:2" x14ac:dyDescent="0.25">
      <c r="B171" s="156"/>
    </row>
    <row r="172" spans="2:2" x14ac:dyDescent="0.25">
      <c r="B172" s="156"/>
    </row>
    <row r="173" spans="2:2" x14ac:dyDescent="0.25">
      <c r="B173" s="156"/>
    </row>
    <row r="174" spans="2:2" x14ac:dyDescent="0.25">
      <c r="B174" s="156"/>
    </row>
    <row r="175" spans="2:2" x14ac:dyDescent="0.25">
      <c r="B175" s="156"/>
    </row>
    <row r="176" spans="2:2" x14ac:dyDescent="0.25">
      <c r="B176" s="156"/>
    </row>
    <row r="177" spans="2:2" x14ac:dyDescent="0.25">
      <c r="B177" s="156"/>
    </row>
    <row r="178" spans="2:2" x14ac:dyDescent="0.25">
      <c r="B178" s="156"/>
    </row>
    <row r="179" spans="2:2" x14ac:dyDescent="0.25">
      <c r="B179" s="156"/>
    </row>
    <row r="180" spans="2:2" x14ac:dyDescent="0.25">
      <c r="B180" s="156"/>
    </row>
    <row r="181" spans="2:2" x14ac:dyDescent="0.25">
      <c r="B181" s="156"/>
    </row>
    <row r="182" spans="2:2" x14ac:dyDescent="0.25">
      <c r="B182" s="156"/>
    </row>
    <row r="183" spans="2:2" x14ac:dyDescent="0.25">
      <c r="B183" s="156"/>
    </row>
    <row r="184" spans="2:2" x14ac:dyDescent="0.25">
      <c r="B184" s="156"/>
    </row>
    <row r="185" spans="2:2" x14ac:dyDescent="0.25">
      <c r="B185" s="156"/>
    </row>
    <row r="186" spans="2:2" x14ac:dyDescent="0.25">
      <c r="B186" s="156"/>
    </row>
    <row r="187" spans="2:2" x14ac:dyDescent="0.25">
      <c r="B187" s="156"/>
    </row>
    <row r="188" spans="2:2" x14ac:dyDescent="0.25">
      <c r="B188" s="156"/>
    </row>
    <row r="189" spans="2:2" x14ac:dyDescent="0.25">
      <c r="B189" s="156"/>
    </row>
    <row r="190" spans="2:2" x14ac:dyDescent="0.25">
      <c r="B190" s="156"/>
    </row>
    <row r="191" spans="2:2" x14ac:dyDescent="0.25">
      <c r="B191" s="156"/>
    </row>
    <row r="192" spans="2:2" x14ac:dyDescent="0.25">
      <c r="B192" s="156"/>
    </row>
    <row r="193" spans="2:2" x14ac:dyDescent="0.25">
      <c r="B193" s="156"/>
    </row>
    <row r="194" spans="2:2" x14ac:dyDescent="0.25">
      <c r="B194" s="156"/>
    </row>
    <row r="195" spans="2:2" x14ac:dyDescent="0.25">
      <c r="B195" s="156"/>
    </row>
    <row r="196" spans="2:2" x14ac:dyDescent="0.25">
      <c r="B196" s="156"/>
    </row>
    <row r="197" spans="2:2" x14ac:dyDescent="0.25">
      <c r="B197" s="156"/>
    </row>
    <row r="198" spans="2:2" x14ac:dyDescent="0.25">
      <c r="B198" s="156"/>
    </row>
    <row r="199" spans="2:2" x14ac:dyDescent="0.25">
      <c r="B199" s="156"/>
    </row>
    <row r="200" spans="2:2" x14ac:dyDescent="0.25">
      <c r="B200" s="156"/>
    </row>
    <row r="201" spans="2:2" x14ac:dyDescent="0.25">
      <c r="B201" s="156"/>
    </row>
    <row r="202" spans="2:2" x14ac:dyDescent="0.25">
      <c r="B202" s="156"/>
    </row>
    <row r="203" spans="2:2" x14ac:dyDescent="0.25">
      <c r="B203" s="156"/>
    </row>
    <row r="204" spans="2:2" x14ac:dyDescent="0.25">
      <c r="B204" s="156"/>
    </row>
    <row r="205" spans="2:2" x14ac:dyDescent="0.25">
      <c r="B205" s="156"/>
    </row>
    <row r="206" spans="2:2" x14ac:dyDescent="0.25">
      <c r="B206" s="156"/>
    </row>
    <row r="207" spans="2:2" x14ac:dyDescent="0.25">
      <c r="B207" s="156"/>
    </row>
    <row r="208" spans="2:2" x14ac:dyDescent="0.25">
      <c r="B208" s="156"/>
    </row>
    <row r="209" spans="2:2" x14ac:dyDescent="0.25">
      <c r="B209" s="156"/>
    </row>
    <row r="210" spans="2:2" x14ac:dyDescent="0.25">
      <c r="B210" s="156"/>
    </row>
    <row r="211" spans="2:2" x14ac:dyDescent="0.25">
      <c r="B211" s="156"/>
    </row>
    <row r="212" spans="2:2" x14ac:dyDescent="0.25">
      <c r="B212" s="156"/>
    </row>
    <row r="213" spans="2:2" x14ac:dyDescent="0.25">
      <c r="B213" s="156"/>
    </row>
    <row r="214" spans="2:2" x14ac:dyDescent="0.25">
      <c r="B214" s="156"/>
    </row>
    <row r="215" spans="2:2" x14ac:dyDescent="0.25">
      <c r="B215" s="156"/>
    </row>
    <row r="216" spans="2:2" x14ac:dyDescent="0.25">
      <c r="B216" s="156"/>
    </row>
    <row r="217" spans="2:2" x14ac:dyDescent="0.25">
      <c r="B217" s="156"/>
    </row>
    <row r="218" spans="2:2" x14ac:dyDescent="0.25">
      <c r="B218" s="156"/>
    </row>
    <row r="219" spans="2:2" x14ac:dyDescent="0.25">
      <c r="B219" s="156"/>
    </row>
    <row r="220" spans="2:2" x14ac:dyDescent="0.25">
      <c r="B220" s="156"/>
    </row>
    <row r="221" spans="2:2" x14ac:dyDescent="0.25">
      <c r="B221" s="156"/>
    </row>
    <row r="222" spans="2:2" x14ac:dyDescent="0.25">
      <c r="B222" s="156"/>
    </row>
    <row r="223" spans="2:2" x14ac:dyDescent="0.25">
      <c r="B223" s="156"/>
    </row>
    <row r="224" spans="2:2" x14ac:dyDescent="0.25">
      <c r="B224" s="156"/>
    </row>
    <row r="225" spans="2:2" x14ac:dyDescent="0.25">
      <c r="B225" s="156"/>
    </row>
    <row r="226" spans="2:2" x14ac:dyDescent="0.25">
      <c r="B226" s="156"/>
    </row>
    <row r="227" spans="2:2" x14ac:dyDescent="0.25">
      <c r="B227" s="156"/>
    </row>
    <row r="228" spans="2:2" x14ac:dyDescent="0.25">
      <c r="B228" s="156"/>
    </row>
    <row r="229" spans="2:2" x14ac:dyDescent="0.25">
      <c r="B229" s="156"/>
    </row>
    <row r="230" spans="2:2" x14ac:dyDescent="0.25">
      <c r="B230" s="156"/>
    </row>
    <row r="231" spans="2:2" x14ac:dyDescent="0.25">
      <c r="B231" s="156"/>
    </row>
    <row r="232" spans="2:2" x14ac:dyDescent="0.25">
      <c r="B232" s="156"/>
    </row>
    <row r="233" spans="2:2" x14ac:dyDescent="0.25">
      <c r="B233" s="156"/>
    </row>
    <row r="234" spans="2:2" x14ac:dyDescent="0.25">
      <c r="B234" s="156"/>
    </row>
    <row r="235" spans="2:2" x14ac:dyDescent="0.25">
      <c r="B235" s="156"/>
    </row>
    <row r="236" spans="2:2" x14ac:dyDescent="0.25">
      <c r="B236" s="156"/>
    </row>
    <row r="237" spans="2:2" x14ac:dyDescent="0.25">
      <c r="B237" s="156"/>
    </row>
    <row r="238" spans="2:2" x14ac:dyDescent="0.25">
      <c r="B238" s="156"/>
    </row>
    <row r="239" spans="2:2" x14ac:dyDescent="0.25">
      <c r="B239" s="156"/>
    </row>
    <row r="240" spans="2:2" x14ac:dyDescent="0.25">
      <c r="B240" s="156"/>
    </row>
  </sheetData>
  <mergeCells count="4">
    <mergeCell ref="A5:E5"/>
    <mergeCell ref="C2:E2"/>
    <mergeCell ref="D1:E1"/>
    <mergeCell ref="D3:E3"/>
  </mergeCells>
  <printOptions horizontalCentered="1"/>
  <pageMargins left="0.9055118110236221" right="0.5118110236220472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9"/>
  <sheetViews>
    <sheetView view="pageBreakPreview" zoomScaleSheetLayoutView="100" workbookViewId="0">
      <selection activeCell="F4" sqref="F4"/>
    </sheetView>
  </sheetViews>
  <sheetFormatPr defaultRowHeight="12.75" x14ac:dyDescent="0.2"/>
  <cols>
    <col min="1" max="1" width="67.42578125" style="10" customWidth="1"/>
    <col min="2" max="2" width="5.85546875" style="10" customWidth="1"/>
    <col min="3" max="3" width="3.7109375" style="10" customWidth="1"/>
    <col min="4" max="4" width="13" style="10" customWidth="1"/>
    <col min="5" max="5" width="5.42578125" style="10" customWidth="1"/>
    <col min="6" max="6" width="12.7109375" style="10" customWidth="1"/>
    <col min="7" max="7" width="10.140625" style="10" customWidth="1"/>
    <col min="8" max="8" width="12.7109375" style="10" customWidth="1"/>
    <col min="9" max="9" width="13.5703125" style="10" customWidth="1"/>
    <col min="10" max="10" width="14.140625" style="10" customWidth="1"/>
    <col min="11" max="11" width="9.140625" style="10" customWidth="1"/>
    <col min="12" max="12" width="10.28515625" style="10" bestFit="1" customWidth="1"/>
    <col min="13" max="13" width="12.28515625" style="10" customWidth="1"/>
    <col min="14" max="257" width="9.140625" style="10"/>
    <col min="258" max="258" width="65.7109375" style="10" customWidth="1"/>
    <col min="259" max="259" width="4.85546875" style="10" customWidth="1"/>
    <col min="260" max="261" width="3.7109375" style="10" customWidth="1"/>
    <col min="262" max="262" width="11.42578125" style="10" customWidth="1"/>
    <col min="263" max="263" width="3.7109375" style="10" customWidth="1"/>
    <col min="264" max="264" width="11.5703125" style="10" customWidth="1"/>
    <col min="265" max="513" width="9.140625" style="10"/>
    <col min="514" max="514" width="65.7109375" style="10" customWidth="1"/>
    <col min="515" max="515" width="4.85546875" style="10" customWidth="1"/>
    <col min="516" max="517" width="3.7109375" style="10" customWidth="1"/>
    <col min="518" max="518" width="11.42578125" style="10" customWidth="1"/>
    <col min="519" max="519" width="3.7109375" style="10" customWidth="1"/>
    <col min="520" max="520" width="11.5703125" style="10" customWidth="1"/>
    <col min="521" max="769" width="9.140625" style="10"/>
    <col min="770" max="770" width="65.7109375" style="10" customWidth="1"/>
    <col min="771" max="771" width="4.85546875" style="10" customWidth="1"/>
    <col min="772" max="773" width="3.7109375" style="10" customWidth="1"/>
    <col min="774" max="774" width="11.42578125" style="10" customWidth="1"/>
    <col min="775" max="775" width="3.7109375" style="10" customWidth="1"/>
    <col min="776" max="776" width="11.5703125" style="10" customWidth="1"/>
    <col min="777" max="1025" width="9.140625" style="10"/>
    <col min="1026" max="1026" width="65.7109375" style="10" customWidth="1"/>
    <col min="1027" max="1027" width="4.85546875" style="10" customWidth="1"/>
    <col min="1028" max="1029" width="3.7109375" style="10" customWidth="1"/>
    <col min="1030" max="1030" width="11.42578125" style="10" customWidth="1"/>
    <col min="1031" max="1031" width="3.7109375" style="10" customWidth="1"/>
    <col min="1032" max="1032" width="11.5703125" style="10" customWidth="1"/>
    <col min="1033" max="1281" width="9.140625" style="10"/>
    <col min="1282" max="1282" width="65.7109375" style="10" customWidth="1"/>
    <col min="1283" max="1283" width="4.85546875" style="10" customWidth="1"/>
    <col min="1284" max="1285" width="3.7109375" style="10" customWidth="1"/>
    <col min="1286" max="1286" width="11.42578125" style="10" customWidth="1"/>
    <col min="1287" max="1287" width="3.7109375" style="10" customWidth="1"/>
    <col min="1288" max="1288" width="11.5703125" style="10" customWidth="1"/>
    <col min="1289" max="1537" width="9.140625" style="10"/>
    <col min="1538" max="1538" width="65.7109375" style="10" customWidth="1"/>
    <col min="1539" max="1539" width="4.85546875" style="10" customWidth="1"/>
    <col min="1540" max="1541" width="3.7109375" style="10" customWidth="1"/>
    <col min="1542" max="1542" width="11.42578125" style="10" customWidth="1"/>
    <col min="1543" max="1543" width="3.7109375" style="10" customWidth="1"/>
    <col min="1544" max="1544" width="11.5703125" style="10" customWidth="1"/>
    <col min="1545" max="1793" width="9.140625" style="10"/>
    <col min="1794" max="1794" width="65.7109375" style="10" customWidth="1"/>
    <col min="1795" max="1795" width="4.85546875" style="10" customWidth="1"/>
    <col min="1796" max="1797" width="3.7109375" style="10" customWidth="1"/>
    <col min="1798" max="1798" width="11.42578125" style="10" customWidth="1"/>
    <col min="1799" max="1799" width="3.7109375" style="10" customWidth="1"/>
    <col min="1800" max="1800" width="11.5703125" style="10" customWidth="1"/>
    <col min="1801" max="2049" width="9.140625" style="10"/>
    <col min="2050" max="2050" width="65.7109375" style="10" customWidth="1"/>
    <col min="2051" max="2051" width="4.85546875" style="10" customWidth="1"/>
    <col min="2052" max="2053" width="3.7109375" style="10" customWidth="1"/>
    <col min="2054" max="2054" width="11.42578125" style="10" customWidth="1"/>
    <col min="2055" max="2055" width="3.7109375" style="10" customWidth="1"/>
    <col min="2056" max="2056" width="11.5703125" style="10" customWidth="1"/>
    <col min="2057" max="2305" width="9.140625" style="10"/>
    <col min="2306" max="2306" width="65.7109375" style="10" customWidth="1"/>
    <col min="2307" max="2307" width="4.85546875" style="10" customWidth="1"/>
    <col min="2308" max="2309" width="3.7109375" style="10" customWidth="1"/>
    <col min="2310" max="2310" width="11.42578125" style="10" customWidth="1"/>
    <col min="2311" max="2311" width="3.7109375" style="10" customWidth="1"/>
    <col min="2312" max="2312" width="11.5703125" style="10" customWidth="1"/>
    <col min="2313" max="2561" width="9.140625" style="10"/>
    <col min="2562" max="2562" width="65.7109375" style="10" customWidth="1"/>
    <col min="2563" max="2563" width="4.85546875" style="10" customWidth="1"/>
    <col min="2564" max="2565" width="3.7109375" style="10" customWidth="1"/>
    <col min="2566" max="2566" width="11.42578125" style="10" customWidth="1"/>
    <col min="2567" max="2567" width="3.7109375" style="10" customWidth="1"/>
    <col min="2568" max="2568" width="11.5703125" style="10" customWidth="1"/>
    <col min="2569" max="2817" width="9.140625" style="10"/>
    <col min="2818" max="2818" width="65.7109375" style="10" customWidth="1"/>
    <col min="2819" max="2819" width="4.85546875" style="10" customWidth="1"/>
    <col min="2820" max="2821" width="3.7109375" style="10" customWidth="1"/>
    <col min="2822" max="2822" width="11.42578125" style="10" customWidth="1"/>
    <col min="2823" max="2823" width="3.7109375" style="10" customWidth="1"/>
    <col min="2824" max="2824" width="11.5703125" style="10" customWidth="1"/>
    <col min="2825" max="3073" width="9.140625" style="10"/>
    <col min="3074" max="3074" width="65.7109375" style="10" customWidth="1"/>
    <col min="3075" max="3075" width="4.85546875" style="10" customWidth="1"/>
    <col min="3076" max="3077" width="3.7109375" style="10" customWidth="1"/>
    <col min="3078" max="3078" width="11.42578125" style="10" customWidth="1"/>
    <col min="3079" max="3079" width="3.7109375" style="10" customWidth="1"/>
    <col min="3080" max="3080" width="11.5703125" style="10" customWidth="1"/>
    <col min="3081" max="3329" width="9.140625" style="10"/>
    <col min="3330" max="3330" width="65.7109375" style="10" customWidth="1"/>
    <col min="3331" max="3331" width="4.85546875" style="10" customWidth="1"/>
    <col min="3332" max="3333" width="3.7109375" style="10" customWidth="1"/>
    <col min="3334" max="3334" width="11.42578125" style="10" customWidth="1"/>
    <col min="3335" max="3335" width="3.7109375" style="10" customWidth="1"/>
    <col min="3336" max="3336" width="11.5703125" style="10" customWidth="1"/>
    <col min="3337" max="3585" width="9.140625" style="10"/>
    <col min="3586" max="3586" width="65.7109375" style="10" customWidth="1"/>
    <col min="3587" max="3587" width="4.85546875" style="10" customWidth="1"/>
    <col min="3588" max="3589" width="3.7109375" style="10" customWidth="1"/>
    <col min="3590" max="3590" width="11.42578125" style="10" customWidth="1"/>
    <col min="3591" max="3591" width="3.7109375" style="10" customWidth="1"/>
    <col min="3592" max="3592" width="11.5703125" style="10" customWidth="1"/>
    <col min="3593" max="3841" width="9.140625" style="10"/>
    <col min="3842" max="3842" width="65.7109375" style="10" customWidth="1"/>
    <col min="3843" max="3843" width="4.85546875" style="10" customWidth="1"/>
    <col min="3844" max="3845" width="3.7109375" style="10" customWidth="1"/>
    <col min="3846" max="3846" width="11.42578125" style="10" customWidth="1"/>
    <col min="3847" max="3847" width="3.7109375" style="10" customWidth="1"/>
    <col min="3848" max="3848" width="11.5703125" style="10" customWidth="1"/>
    <col min="3849" max="4097" width="9.140625" style="10"/>
    <col min="4098" max="4098" width="65.7109375" style="10" customWidth="1"/>
    <col min="4099" max="4099" width="4.85546875" style="10" customWidth="1"/>
    <col min="4100" max="4101" width="3.7109375" style="10" customWidth="1"/>
    <col min="4102" max="4102" width="11.42578125" style="10" customWidth="1"/>
    <col min="4103" max="4103" width="3.7109375" style="10" customWidth="1"/>
    <col min="4104" max="4104" width="11.5703125" style="10" customWidth="1"/>
    <col min="4105" max="4353" width="9.140625" style="10"/>
    <col min="4354" max="4354" width="65.7109375" style="10" customWidth="1"/>
    <col min="4355" max="4355" width="4.85546875" style="10" customWidth="1"/>
    <col min="4356" max="4357" width="3.7109375" style="10" customWidth="1"/>
    <col min="4358" max="4358" width="11.42578125" style="10" customWidth="1"/>
    <col min="4359" max="4359" width="3.7109375" style="10" customWidth="1"/>
    <col min="4360" max="4360" width="11.5703125" style="10" customWidth="1"/>
    <col min="4361" max="4609" width="9.140625" style="10"/>
    <col min="4610" max="4610" width="65.7109375" style="10" customWidth="1"/>
    <col min="4611" max="4611" width="4.85546875" style="10" customWidth="1"/>
    <col min="4612" max="4613" width="3.7109375" style="10" customWidth="1"/>
    <col min="4614" max="4614" width="11.42578125" style="10" customWidth="1"/>
    <col min="4615" max="4615" width="3.7109375" style="10" customWidth="1"/>
    <col min="4616" max="4616" width="11.5703125" style="10" customWidth="1"/>
    <col min="4617" max="4865" width="9.140625" style="10"/>
    <col min="4866" max="4866" width="65.7109375" style="10" customWidth="1"/>
    <col min="4867" max="4867" width="4.85546875" style="10" customWidth="1"/>
    <col min="4868" max="4869" width="3.7109375" style="10" customWidth="1"/>
    <col min="4870" max="4870" width="11.42578125" style="10" customWidth="1"/>
    <col min="4871" max="4871" width="3.7109375" style="10" customWidth="1"/>
    <col min="4872" max="4872" width="11.5703125" style="10" customWidth="1"/>
    <col min="4873" max="5121" width="9.140625" style="10"/>
    <col min="5122" max="5122" width="65.7109375" style="10" customWidth="1"/>
    <col min="5123" max="5123" width="4.85546875" style="10" customWidth="1"/>
    <col min="5124" max="5125" width="3.7109375" style="10" customWidth="1"/>
    <col min="5126" max="5126" width="11.42578125" style="10" customWidth="1"/>
    <col min="5127" max="5127" width="3.7109375" style="10" customWidth="1"/>
    <col min="5128" max="5128" width="11.5703125" style="10" customWidth="1"/>
    <col min="5129" max="5377" width="9.140625" style="10"/>
    <col min="5378" max="5378" width="65.7109375" style="10" customWidth="1"/>
    <col min="5379" max="5379" width="4.85546875" style="10" customWidth="1"/>
    <col min="5380" max="5381" width="3.7109375" style="10" customWidth="1"/>
    <col min="5382" max="5382" width="11.42578125" style="10" customWidth="1"/>
    <col min="5383" max="5383" width="3.7109375" style="10" customWidth="1"/>
    <col min="5384" max="5384" width="11.5703125" style="10" customWidth="1"/>
    <col min="5385" max="5633" width="9.140625" style="10"/>
    <col min="5634" max="5634" width="65.7109375" style="10" customWidth="1"/>
    <col min="5635" max="5635" width="4.85546875" style="10" customWidth="1"/>
    <col min="5636" max="5637" width="3.7109375" style="10" customWidth="1"/>
    <col min="5638" max="5638" width="11.42578125" style="10" customWidth="1"/>
    <col min="5639" max="5639" width="3.7109375" style="10" customWidth="1"/>
    <col min="5640" max="5640" width="11.5703125" style="10" customWidth="1"/>
    <col min="5641" max="5889" width="9.140625" style="10"/>
    <col min="5890" max="5890" width="65.7109375" style="10" customWidth="1"/>
    <col min="5891" max="5891" width="4.85546875" style="10" customWidth="1"/>
    <col min="5892" max="5893" width="3.7109375" style="10" customWidth="1"/>
    <col min="5894" max="5894" width="11.42578125" style="10" customWidth="1"/>
    <col min="5895" max="5895" width="3.7109375" style="10" customWidth="1"/>
    <col min="5896" max="5896" width="11.5703125" style="10" customWidth="1"/>
    <col min="5897" max="6145" width="9.140625" style="10"/>
    <col min="6146" max="6146" width="65.7109375" style="10" customWidth="1"/>
    <col min="6147" max="6147" width="4.85546875" style="10" customWidth="1"/>
    <col min="6148" max="6149" width="3.7109375" style="10" customWidth="1"/>
    <col min="6150" max="6150" width="11.42578125" style="10" customWidth="1"/>
    <col min="6151" max="6151" width="3.7109375" style="10" customWidth="1"/>
    <col min="6152" max="6152" width="11.5703125" style="10" customWidth="1"/>
    <col min="6153" max="6401" width="9.140625" style="10"/>
    <col min="6402" max="6402" width="65.7109375" style="10" customWidth="1"/>
    <col min="6403" max="6403" width="4.85546875" style="10" customWidth="1"/>
    <col min="6404" max="6405" width="3.7109375" style="10" customWidth="1"/>
    <col min="6406" max="6406" width="11.42578125" style="10" customWidth="1"/>
    <col min="6407" max="6407" width="3.7109375" style="10" customWidth="1"/>
    <col min="6408" max="6408" width="11.5703125" style="10" customWidth="1"/>
    <col min="6409" max="6657" width="9.140625" style="10"/>
    <col min="6658" max="6658" width="65.7109375" style="10" customWidth="1"/>
    <col min="6659" max="6659" width="4.85546875" style="10" customWidth="1"/>
    <col min="6660" max="6661" width="3.7109375" style="10" customWidth="1"/>
    <col min="6662" max="6662" width="11.42578125" style="10" customWidth="1"/>
    <col min="6663" max="6663" width="3.7109375" style="10" customWidth="1"/>
    <col min="6664" max="6664" width="11.5703125" style="10" customWidth="1"/>
    <col min="6665" max="6913" width="9.140625" style="10"/>
    <col min="6914" max="6914" width="65.7109375" style="10" customWidth="1"/>
    <col min="6915" max="6915" width="4.85546875" style="10" customWidth="1"/>
    <col min="6916" max="6917" width="3.7109375" style="10" customWidth="1"/>
    <col min="6918" max="6918" width="11.42578125" style="10" customWidth="1"/>
    <col min="6919" max="6919" width="3.7109375" style="10" customWidth="1"/>
    <col min="6920" max="6920" width="11.5703125" style="10" customWidth="1"/>
    <col min="6921" max="7169" width="9.140625" style="10"/>
    <col min="7170" max="7170" width="65.7109375" style="10" customWidth="1"/>
    <col min="7171" max="7171" width="4.85546875" style="10" customWidth="1"/>
    <col min="7172" max="7173" width="3.7109375" style="10" customWidth="1"/>
    <col min="7174" max="7174" width="11.42578125" style="10" customWidth="1"/>
    <col min="7175" max="7175" width="3.7109375" style="10" customWidth="1"/>
    <col min="7176" max="7176" width="11.5703125" style="10" customWidth="1"/>
    <col min="7177" max="7425" width="9.140625" style="10"/>
    <col min="7426" max="7426" width="65.7109375" style="10" customWidth="1"/>
    <col min="7427" max="7427" width="4.85546875" style="10" customWidth="1"/>
    <col min="7428" max="7429" width="3.7109375" style="10" customWidth="1"/>
    <col min="7430" max="7430" width="11.42578125" style="10" customWidth="1"/>
    <col min="7431" max="7431" width="3.7109375" style="10" customWidth="1"/>
    <col min="7432" max="7432" width="11.5703125" style="10" customWidth="1"/>
    <col min="7433" max="7681" width="9.140625" style="10"/>
    <col min="7682" max="7682" width="65.7109375" style="10" customWidth="1"/>
    <col min="7683" max="7683" width="4.85546875" style="10" customWidth="1"/>
    <col min="7684" max="7685" width="3.7109375" style="10" customWidth="1"/>
    <col min="7686" max="7686" width="11.42578125" style="10" customWidth="1"/>
    <col min="7687" max="7687" width="3.7109375" style="10" customWidth="1"/>
    <col min="7688" max="7688" width="11.5703125" style="10" customWidth="1"/>
    <col min="7689" max="7937" width="9.140625" style="10"/>
    <col min="7938" max="7938" width="65.7109375" style="10" customWidth="1"/>
    <col min="7939" max="7939" width="4.85546875" style="10" customWidth="1"/>
    <col min="7940" max="7941" width="3.7109375" style="10" customWidth="1"/>
    <col min="7942" max="7942" width="11.42578125" style="10" customWidth="1"/>
    <col min="7943" max="7943" width="3.7109375" style="10" customWidth="1"/>
    <col min="7944" max="7944" width="11.5703125" style="10" customWidth="1"/>
    <col min="7945" max="8193" width="9.140625" style="10"/>
    <col min="8194" max="8194" width="65.7109375" style="10" customWidth="1"/>
    <col min="8195" max="8195" width="4.85546875" style="10" customWidth="1"/>
    <col min="8196" max="8197" width="3.7109375" style="10" customWidth="1"/>
    <col min="8198" max="8198" width="11.42578125" style="10" customWidth="1"/>
    <col min="8199" max="8199" width="3.7109375" style="10" customWidth="1"/>
    <col min="8200" max="8200" width="11.5703125" style="10" customWidth="1"/>
    <col min="8201" max="8449" width="9.140625" style="10"/>
    <col min="8450" max="8450" width="65.7109375" style="10" customWidth="1"/>
    <col min="8451" max="8451" width="4.85546875" style="10" customWidth="1"/>
    <col min="8452" max="8453" width="3.7109375" style="10" customWidth="1"/>
    <col min="8454" max="8454" width="11.42578125" style="10" customWidth="1"/>
    <col min="8455" max="8455" width="3.7109375" style="10" customWidth="1"/>
    <col min="8456" max="8456" width="11.5703125" style="10" customWidth="1"/>
    <col min="8457" max="8705" width="9.140625" style="10"/>
    <col min="8706" max="8706" width="65.7109375" style="10" customWidth="1"/>
    <col min="8707" max="8707" width="4.85546875" style="10" customWidth="1"/>
    <col min="8708" max="8709" width="3.7109375" style="10" customWidth="1"/>
    <col min="8710" max="8710" width="11.42578125" style="10" customWidth="1"/>
    <col min="8711" max="8711" width="3.7109375" style="10" customWidth="1"/>
    <col min="8712" max="8712" width="11.5703125" style="10" customWidth="1"/>
    <col min="8713" max="8961" width="9.140625" style="10"/>
    <col min="8962" max="8962" width="65.7109375" style="10" customWidth="1"/>
    <col min="8963" max="8963" width="4.85546875" style="10" customWidth="1"/>
    <col min="8964" max="8965" width="3.7109375" style="10" customWidth="1"/>
    <col min="8966" max="8966" width="11.42578125" style="10" customWidth="1"/>
    <col min="8967" max="8967" width="3.7109375" style="10" customWidth="1"/>
    <col min="8968" max="8968" width="11.5703125" style="10" customWidth="1"/>
    <col min="8969" max="9217" width="9.140625" style="10"/>
    <col min="9218" max="9218" width="65.7109375" style="10" customWidth="1"/>
    <col min="9219" max="9219" width="4.85546875" style="10" customWidth="1"/>
    <col min="9220" max="9221" width="3.7109375" style="10" customWidth="1"/>
    <col min="9222" max="9222" width="11.42578125" style="10" customWidth="1"/>
    <col min="9223" max="9223" width="3.7109375" style="10" customWidth="1"/>
    <col min="9224" max="9224" width="11.5703125" style="10" customWidth="1"/>
    <col min="9225" max="9473" width="9.140625" style="10"/>
    <col min="9474" max="9474" width="65.7109375" style="10" customWidth="1"/>
    <col min="9475" max="9475" width="4.85546875" style="10" customWidth="1"/>
    <col min="9476" max="9477" width="3.7109375" style="10" customWidth="1"/>
    <col min="9478" max="9478" width="11.42578125" style="10" customWidth="1"/>
    <col min="9479" max="9479" width="3.7109375" style="10" customWidth="1"/>
    <col min="9480" max="9480" width="11.5703125" style="10" customWidth="1"/>
    <col min="9481" max="9729" width="9.140625" style="10"/>
    <col min="9730" max="9730" width="65.7109375" style="10" customWidth="1"/>
    <col min="9731" max="9731" width="4.85546875" style="10" customWidth="1"/>
    <col min="9732" max="9733" width="3.7109375" style="10" customWidth="1"/>
    <col min="9734" max="9734" width="11.42578125" style="10" customWidth="1"/>
    <col min="9735" max="9735" width="3.7109375" style="10" customWidth="1"/>
    <col min="9736" max="9736" width="11.5703125" style="10" customWidth="1"/>
    <col min="9737" max="9985" width="9.140625" style="10"/>
    <col min="9986" max="9986" width="65.7109375" style="10" customWidth="1"/>
    <col min="9987" max="9987" width="4.85546875" style="10" customWidth="1"/>
    <col min="9988" max="9989" width="3.7109375" style="10" customWidth="1"/>
    <col min="9990" max="9990" width="11.42578125" style="10" customWidth="1"/>
    <col min="9991" max="9991" width="3.7109375" style="10" customWidth="1"/>
    <col min="9992" max="9992" width="11.5703125" style="10" customWidth="1"/>
    <col min="9993" max="10241" width="9.140625" style="10"/>
    <col min="10242" max="10242" width="65.7109375" style="10" customWidth="1"/>
    <col min="10243" max="10243" width="4.85546875" style="10" customWidth="1"/>
    <col min="10244" max="10245" width="3.7109375" style="10" customWidth="1"/>
    <col min="10246" max="10246" width="11.42578125" style="10" customWidth="1"/>
    <col min="10247" max="10247" width="3.7109375" style="10" customWidth="1"/>
    <col min="10248" max="10248" width="11.5703125" style="10" customWidth="1"/>
    <col min="10249" max="10497" width="9.140625" style="10"/>
    <col min="10498" max="10498" width="65.7109375" style="10" customWidth="1"/>
    <col min="10499" max="10499" width="4.85546875" style="10" customWidth="1"/>
    <col min="10500" max="10501" width="3.7109375" style="10" customWidth="1"/>
    <col min="10502" max="10502" width="11.42578125" style="10" customWidth="1"/>
    <col min="10503" max="10503" width="3.7109375" style="10" customWidth="1"/>
    <col min="10504" max="10504" width="11.5703125" style="10" customWidth="1"/>
    <col min="10505" max="10753" width="9.140625" style="10"/>
    <col min="10754" max="10754" width="65.7109375" style="10" customWidth="1"/>
    <col min="10755" max="10755" width="4.85546875" style="10" customWidth="1"/>
    <col min="10756" max="10757" width="3.7109375" style="10" customWidth="1"/>
    <col min="10758" max="10758" width="11.42578125" style="10" customWidth="1"/>
    <col min="10759" max="10759" width="3.7109375" style="10" customWidth="1"/>
    <col min="10760" max="10760" width="11.5703125" style="10" customWidth="1"/>
    <col min="10761" max="11009" width="9.140625" style="10"/>
    <col min="11010" max="11010" width="65.7109375" style="10" customWidth="1"/>
    <col min="11011" max="11011" width="4.85546875" style="10" customWidth="1"/>
    <col min="11012" max="11013" width="3.7109375" style="10" customWidth="1"/>
    <col min="11014" max="11014" width="11.42578125" style="10" customWidth="1"/>
    <col min="11015" max="11015" width="3.7109375" style="10" customWidth="1"/>
    <col min="11016" max="11016" width="11.5703125" style="10" customWidth="1"/>
    <col min="11017" max="11265" width="9.140625" style="10"/>
    <col min="11266" max="11266" width="65.7109375" style="10" customWidth="1"/>
    <col min="11267" max="11267" width="4.85546875" style="10" customWidth="1"/>
    <col min="11268" max="11269" width="3.7109375" style="10" customWidth="1"/>
    <col min="11270" max="11270" width="11.42578125" style="10" customWidth="1"/>
    <col min="11271" max="11271" width="3.7109375" style="10" customWidth="1"/>
    <col min="11272" max="11272" width="11.5703125" style="10" customWidth="1"/>
    <col min="11273" max="11521" width="9.140625" style="10"/>
    <col min="11522" max="11522" width="65.7109375" style="10" customWidth="1"/>
    <col min="11523" max="11523" width="4.85546875" style="10" customWidth="1"/>
    <col min="11524" max="11525" width="3.7109375" style="10" customWidth="1"/>
    <col min="11526" max="11526" width="11.42578125" style="10" customWidth="1"/>
    <col min="11527" max="11527" width="3.7109375" style="10" customWidth="1"/>
    <col min="11528" max="11528" width="11.5703125" style="10" customWidth="1"/>
    <col min="11529" max="11777" width="9.140625" style="10"/>
    <col min="11778" max="11778" width="65.7109375" style="10" customWidth="1"/>
    <col min="11779" max="11779" width="4.85546875" style="10" customWidth="1"/>
    <col min="11780" max="11781" width="3.7109375" style="10" customWidth="1"/>
    <col min="11782" max="11782" width="11.42578125" style="10" customWidth="1"/>
    <col min="11783" max="11783" width="3.7109375" style="10" customWidth="1"/>
    <col min="11784" max="11784" width="11.5703125" style="10" customWidth="1"/>
    <col min="11785" max="12033" width="9.140625" style="10"/>
    <col min="12034" max="12034" width="65.7109375" style="10" customWidth="1"/>
    <col min="12035" max="12035" width="4.85546875" style="10" customWidth="1"/>
    <col min="12036" max="12037" width="3.7109375" style="10" customWidth="1"/>
    <col min="12038" max="12038" width="11.42578125" style="10" customWidth="1"/>
    <col min="12039" max="12039" width="3.7109375" style="10" customWidth="1"/>
    <col min="12040" max="12040" width="11.5703125" style="10" customWidth="1"/>
    <col min="12041" max="12289" width="9.140625" style="10"/>
    <col min="12290" max="12290" width="65.7109375" style="10" customWidth="1"/>
    <col min="12291" max="12291" width="4.85546875" style="10" customWidth="1"/>
    <col min="12292" max="12293" width="3.7109375" style="10" customWidth="1"/>
    <col min="12294" max="12294" width="11.42578125" style="10" customWidth="1"/>
    <col min="12295" max="12295" width="3.7109375" style="10" customWidth="1"/>
    <col min="12296" max="12296" width="11.5703125" style="10" customWidth="1"/>
    <col min="12297" max="12545" width="9.140625" style="10"/>
    <col min="12546" max="12546" width="65.7109375" style="10" customWidth="1"/>
    <col min="12547" max="12547" width="4.85546875" style="10" customWidth="1"/>
    <col min="12548" max="12549" width="3.7109375" style="10" customWidth="1"/>
    <col min="12550" max="12550" width="11.42578125" style="10" customWidth="1"/>
    <col min="12551" max="12551" width="3.7109375" style="10" customWidth="1"/>
    <col min="12552" max="12552" width="11.5703125" style="10" customWidth="1"/>
    <col min="12553" max="12801" width="9.140625" style="10"/>
    <col min="12802" max="12802" width="65.7109375" style="10" customWidth="1"/>
    <col min="12803" max="12803" width="4.85546875" style="10" customWidth="1"/>
    <col min="12804" max="12805" width="3.7109375" style="10" customWidth="1"/>
    <col min="12806" max="12806" width="11.42578125" style="10" customWidth="1"/>
    <col min="12807" max="12807" width="3.7109375" style="10" customWidth="1"/>
    <col min="12808" max="12808" width="11.5703125" style="10" customWidth="1"/>
    <col min="12809" max="13057" width="9.140625" style="10"/>
    <col min="13058" max="13058" width="65.7109375" style="10" customWidth="1"/>
    <col min="13059" max="13059" width="4.85546875" style="10" customWidth="1"/>
    <col min="13060" max="13061" width="3.7109375" style="10" customWidth="1"/>
    <col min="13062" max="13062" width="11.42578125" style="10" customWidth="1"/>
    <col min="13063" max="13063" width="3.7109375" style="10" customWidth="1"/>
    <col min="13064" max="13064" width="11.5703125" style="10" customWidth="1"/>
    <col min="13065" max="13313" width="9.140625" style="10"/>
    <col min="13314" max="13314" width="65.7109375" style="10" customWidth="1"/>
    <col min="13315" max="13315" width="4.85546875" style="10" customWidth="1"/>
    <col min="13316" max="13317" width="3.7109375" style="10" customWidth="1"/>
    <col min="13318" max="13318" width="11.42578125" style="10" customWidth="1"/>
    <col min="13319" max="13319" width="3.7109375" style="10" customWidth="1"/>
    <col min="13320" max="13320" width="11.5703125" style="10" customWidth="1"/>
    <col min="13321" max="13569" width="9.140625" style="10"/>
    <col min="13570" max="13570" width="65.7109375" style="10" customWidth="1"/>
    <col min="13571" max="13571" width="4.85546875" style="10" customWidth="1"/>
    <col min="13572" max="13573" width="3.7109375" style="10" customWidth="1"/>
    <col min="13574" max="13574" width="11.42578125" style="10" customWidth="1"/>
    <col min="13575" max="13575" width="3.7109375" style="10" customWidth="1"/>
    <col min="13576" max="13576" width="11.5703125" style="10" customWidth="1"/>
    <col min="13577" max="13825" width="9.140625" style="10"/>
    <col min="13826" max="13826" width="65.7109375" style="10" customWidth="1"/>
    <col min="13827" max="13827" width="4.85546875" style="10" customWidth="1"/>
    <col min="13828" max="13829" width="3.7109375" style="10" customWidth="1"/>
    <col min="13830" max="13830" width="11.42578125" style="10" customWidth="1"/>
    <col min="13831" max="13831" width="3.7109375" style="10" customWidth="1"/>
    <col min="13832" max="13832" width="11.5703125" style="10" customWidth="1"/>
    <col min="13833" max="14081" width="9.140625" style="10"/>
    <col min="14082" max="14082" width="65.7109375" style="10" customWidth="1"/>
    <col min="14083" max="14083" width="4.85546875" style="10" customWidth="1"/>
    <col min="14084" max="14085" width="3.7109375" style="10" customWidth="1"/>
    <col min="14086" max="14086" width="11.42578125" style="10" customWidth="1"/>
    <col min="14087" max="14087" width="3.7109375" style="10" customWidth="1"/>
    <col min="14088" max="14088" width="11.5703125" style="10" customWidth="1"/>
    <col min="14089" max="14337" width="9.140625" style="10"/>
    <col min="14338" max="14338" width="65.7109375" style="10" customWidth="1"/>
    <col min="14339" max="14339" width="4.85546875" style="10" customWidth="1"/>
    <col min="14340" max="14341" width="3.7109375" style="10" customWidth="1"/>
    <col min="14342" max="14342" width="11.42578125" style="10" customWidth="1"/>
    <col min="14343" max="14343" width="3.7109375" style="10" customWidth="1"/>
    <col min="14344" max="14344" width="11.5703125" style="10" customWidth="1"/>
    <col min="14345" max="14593" width="9.140625" style="10"/>
    <col min="14594" max="14594" width="65.7109375" style="10" customWidth="1"/>
    <col min="14595" max="14595" width="4.85546875" style="10" customWidth="1"/>
    <col min="14596" max="14597" width="3.7109375" style="10" customWidth="1"/>
    <col min="14598" max="14598" width="11.42578125" style="10" customWidth="1"/>
    <col min="14599" max="14599" width="3.7109375" style="10" customWidth="1"/>
    <col min="14600" max="14600" width="11.5703125" style="10" customWidth="1"/>
    <col min="14601" max="14849" width="9.140625" style="10"/>
    <col min="14850" max="14850" width="65.7109375" style="10" customWidth="1"/>
    <col min="14851" max="14851" width="4.85546875" style="10" customWidth="1"/>
    <col min="14852" max="14853" width="3.7109375" style="10" customWidth="1"/>
    <col min="14854" max="14854" width="11.42578125" style="10" customWidth="1"/>
    <col min="14855" max="14855" width="3.7109375" style="10" customWidth="1"/>
    <col min="14856" max="14856" width="11.5703125" style="10" customWidth="1"/>
    <col min="14857" max="15105" width="9.140625" style="10"/>
    <col min="15106" max="15106" width="65.7109375" style="10" customWidth="1"/>
    <col min="15107" max="15107" width="4.85546875" style="10" customWidth="1"/>
    <col min="15108" max="15109" width="3.7109375" style="10" customWidth="1"/>
    <col min="15110" max="15110" width="11.42578125" style="10" customWidth="1"/>
    <col min="15111" max="15111" width="3.7109375" style="10" customWidth="1"/>
    <col min="15112" max="15112" width="11.5703125" style="10" customWidth="1"/>
    <col min="15113" max="15361" width="9.140625" style="10"/>
    <col min="15362" max="15362" width="65.7109375" style="10" customWidth="1"/>
    <col min="15363" max="15363" width="4.85546875" style="10" customWidth="1"/>
    <col min="15364" max="15365" width="3.7109375" style="10" customWidth="1"/>
    <col min="15366" max="15366" width="11.42578125" style="10" customWidth="1"/>
    <col min="15367" max="15367" width="3.7109375" style="10" customWidth="1"/>
    <col min="15368" max="15368" width="11.5703125" style="10" customWidth="1"/>
    <col min="15369" max="15617" width="9.140625" style="10"/>
    <col min="15618" max="15618" width="65.7109375" style="10" customWidth="1"/>
    <col min="15619" max="15619" width="4.85546875" style="10" customWidth="1"/>
    <col min="15620" max="15621" width="3.7109375" style="10" customWidth="1"/>
    <col min="15622" max="15622" width="11.42578125" style="10" customWidth="1"/>
    <col min="15623" max="15623" width="3.7109375" style="10" customWidth="1"/>
    <col min="15624" max="15624" width="11.5703125" style="10" customWidth="1"/>
    <col min="15625" max="15873" width="9.140625" style="10"/>
    <col min="15874" max="15874" width="65.7109375" style="10" customWidth="1"/>
    <col min="15875" max="15875" width="4.85546875" style="10" customWidth="1"/>
    <col min="15876" max="15877" width="3.7109375" style="10" customWidth="1"/>
    <col min="15878" max="15878" width="11.42578125" style="10" customWidth="1"/>
    <col min="15879" max="15879" width="3.7109375" style="10" customWidth="1"/>
    <col min="15880" max="15880" width="11.5703125" style="10" customWidth="1"/>
    <col min="15881" max="16129" width="9.140625" style="10"/>
    <col min="16130" max="16130" width="65.7109375" style="10" customWidth="1"/>
    <col min="16131" max="16131" width="4.85546875" style="10" customWidth="1"/>
    <col min="16132" max="16133" width="3.7109375" style="10" customWidth="1"/>
    <col min="16134" max="16134" width="11.42578125" style="10" customWidth="1"/>
    <col min="16135" max="16135" width="3.7109375" style="10" customWidth="1"/>
    <col min="16136" max="16136" width="11.5703125" style="10" customWidth="1"/>
    <col min="16137" max="16384" width="9.140625" style="10"/>
  </cols>
  <sheetData>
    <row r="1" spans="1:14" x14ac:dyDescent="0.2">
      <c r="F1" s="11"/>
      <c r="G1" s="273" t="s">
        <v>536</v>
      </c>
      <c r="H1" s="273"/>
      <c r="I1" s="12"/>
      <c r="J1" s="12"/>
      <c r="K1" s="12"/>
      <c r="L1" s="12"/>
      <c r="M1" s="13"/>
    </row>
    <row r="2" spans="1:14" ht="95.25" customHeight="1" x14ac:dyDescent="0.2">
      <c r="D2" s="140"/>
      <c r="E2" s="140"/>
      <c r="F2" s="274" t="s">
        <v>539</v>
      </c>
      <c r="G2" s="274"/>
      <c r="H2" s="274"/>
      <c r="I2" s="34"/>
      <c r="J2" s="34"/>
      <c r="K2" s="34"/>
      <c r="L2" s="34"/>
      <c r="M2" s="13"/>
      <c r="N2" s="13"/>
    </row>
    <row r="3" spans="1:14" ht="12.75" customHeight="1" x14ac:dyDescent="0.2">
      <c r="D3" s="223"/>
      <c r="E3" s="223"/>
      <c r="F3" s="276" t="s">
        <v>565</v>
      </c>
      <c r="G3" s="276"/>
      <c r="H3" s="276"/>
    </row>
    <row r="4" spans="1:14" x14ac:dyDescent="0.2">
      <c r="D4" s="82"/>
      <c r="E4" s="82"/>
      <c r="F4" s="82"/>
      <c r="G4" s="82"/>
      <c r="H4" s="82"/>
    </row>
    <row r="5" spans="1:14" x14ac:dyDescent="0.2">
      <c r="A5" s="275" t="s">
        <v>291</v>
      </c>
      <c r="B5" s="275"/>
      <c r="C5" s="275"/>
      <c r="D5" s="275"/>
      <c r="E5" s="275"/>
      <c r="F5" s="275"/>
      <c r="G5" s="275"/>
      <c r="H5" s="275"/>
    </row>
    <row r="6" spans="1:14" ht="27" customHeight="1" x14ac:dyDescent="0.2">
      <c r="A6" s="275" t="s">
        <v>214</v>
      </c>
      <c r="B6" s="275"/>
      <c r="C6" s="275"/>
      <c r="D6" s="275"/>
      <c r="E6" s="275"/>
      <c r="F6" s="275"/>
      <c r="G6" s="275"/>
      <c r="H6" s="275"/>
    </row>
    <row r="7" spans="1:14" x14ac:dyDescent="0.2">
      <c r="A7" s="278"/>
      <c r="B7" s="279"/>
      <c r="C7" s="279"/>
      <c r="D7" s="279"/>
      <c r="E7" s="279"/>
      <c r="F7" s="279"/>
      <c r="G7" s="132"/>
      <c r="H7" s="132"/>
    </row>
    <row r="8" spans="1:14" x14ac:dyDescent="0.2">
      <c r="A8" s="14"/>
      <c r="B8" s="14"/>
      <c r="C8" s="14"/>
      <c r="D8" s="14"/>
      <c r="E8" s="14"/>
      <c r="G8" s="15"/>
      <c r="H8" s="15" t="s">
        <v>0</v>
      </c>
    </row>
    <row r="9" spans="1:14" ht="12.75" customHeight="1" x14ac:dyDescent="0.2">
      <c r="A9" s="277" t="s">
        <v>1</v>
      </c>
      <c r="B9" s="277" t="s">
        <v>2</v>
      </c>
      <c r="C9" s="277" t="s">
        <v>3</v>
      </c>
      <c r="D9" s="277" t="s">
        <v>4</v>
      </c>
      <c r="E9" s="277" t="s">
        <v>5</v>
      </c>
      <c r="F9" s="277">
        <v>2025</v>
      </c>
      <c r="G9" s="277" t="s">
        <v>328</v>
      </c>
      <c r="H9" s="277" t="s">
        <v>329</v>
      </c>
    </row>
    <row r="10" spans="1:14" ht="12.75" customHeight="1" x14ac:dyDescent="0.2">
      <c r="A10" s="277"/>
      <c r="B10" s="277"/>
      <c r="C10" s="277"/>
      <c r="D10" s="277"/>
      <c r="E10" s="277"/>
      <c r="F10" s="277"/>
      <c r="G10" s="277"/>
      <c r="H10" s="277"/>
    </row>
    <row r="11" spans="1:14" x14ac:dyDescent="0.2">
      <c r="A11" s="18" t="s">
        <v>63</v>
      </c>
      <c r="B11" s="70"/>
      <c r="C11" s="70"/>
      <c r="D11" s="70"/>
      <c r="E11" s="70"/>
      <c r="F11" s="23">
        <f>+F12+F83+F94+F119+F127+F134+F197+F220+F223+F273+F278+F285+F289+F76</f>
        <v>850052.20000000007</v>
      </c>
      <c r="G11" s="23">
        <f>+G12+G83+G94+G119+G127+G134+G197+G220+G223+G273+G278+G285+G289+G76</f>
        <v>15807.788140000002</v>
      </c>
      <c r="H11" s="23">
        <f>+H12+H83+H94+H119+H127+H134+H197+H220+H223+H273+H278+H285+H289+H76</f>
        <v>865859.98814000003</v>
      </c>
      <c r="I11" s="246"/>
      <c r="J11" s="246"/>
      <c r="K11" s="29"/>
      <c r="L11" s="29"/>
      <c r="M11" s="29"/>
    </row>
    <row r="12" spans="1:14" x14ac:dyDescent="0.2">
      <c r="A12" s="18" t="s">
        <v>72</v>
      </c>
      <c r="B12" s="47" t="s">
        <v>23</v>
      </c>
      <c r="C12" s="32"/>
      <c r="D12" s="47"/>
      <c r="E12" s="47"/>
      <c r="F12" s="35">
        <f>+F13+F18+F34+F44+F46+F61+F64+F59</f>
        <v>58801.3</v>
      </c>
      <c r="G12" s="35">
        <f t="shared" ref="G12:H12" si="0">+G13+G18+G34+G44+G46+G61+G64+G59</f>
        <v>-420.58672000000024</v>
      </c>
      <c r="H12" s="35">
        <f t="shared" si="0"/>
        <v>58380.713280000004</v>
      </c>
      <c r="J12" s="29"/>
      <c r="K12" s="29"/>
      <c r="L12" s="29"/>
    </row>
    <row r="13" spans="1:14" ht="25.5" x14ac:dyDescent="0.2">
      <c r="A13" s="9" t="s">
        <v>321</v>
      </c>
      <c r="B13" s="2" t="s">
        <v>23</v>
      </c>
      <c r="C13" s="4" t="s">
        <v>12</v>
      </c>
      <c r="D13" s="2"/>
      <c r="E13" s="2"/>
      <c r="F13" s="27">
        <f>+F14+F16</f>
        <v>1123</v>
      </c>
      <c r="G13" s="27">
        <f t="shared" ref="G13:H13" si="1">+G14+G16</f>
        <v>251.32</v>
      </c>
      <c r="H13" s="27">
        <f t="shared" si="1"/>
        <v>1374.32</v>
      </c>
      <c r="L13" s="29"/>
    </row>
    <row r="14" spans="1:14" x14ac:dyDescent="0.2">
      <c r="A14" s="9" t="s">
        <v>179</v>
      </c>
      <c r="B14" s="2" t="s">
        <v>23</v>
      </c>
      <c r="C14" s="4" t="s">
        <v>12</v>
      </c>
      <c r="D14" s="2" t="s">
        <v>148</v>
      </c>
      <c r="E14" s="2"/>
      <c r="F14" s="27">
        <f>+F15</f>
        <v>1123</v>
      </c>
      <c r="G14" s="27">
        <f t="shared" ref="G14:H14" si="2">+G15</f>
        <v>153.32</v>
      </c>
      <c r="H14" s="27">
        <f t="shared" si="2"/>
        <v>1276.32</v>
      </c>
      <c r="I14" s="29"/>
      <c r="L14" s="29"/>
    </row>
    <row r="15" spans="1:14" ht="38.25" x14ac:dyDescent="0.2">
      <c r="A15" s="9" t="s">
        <v>322</v>
      </c>
      <c r="B15" s="2" t="s">
        <v>23</v>
      </c>
      <c r="C15" s="4" t="s">
        <v>12</v>
      </c>
      <c r="D15" s="2" t="s">
        <v>148</v>
      </c>
      <c r="E15" s="2">
        <v>100</v>
      </c>
      <c r="F15" s="27">
        <f>+'ведом 8'!G227</f>
        <v>1123</v>
      </c>
      <c r="G15" s="27">
        <f>+'ведом 8'!H227</f>
        <v>153.32</v>
      </c>
      <c r="H15" s="27">
        <f>+'ведом 8'!I227</f>
        <v>1276.32</v>
      </c>
      <c r="L15" s="29"/>
    </row>
    <row r="16" spans="1:14" ht="25.5" x14ac:dyDescent="0.2">
      <c r="A16" s="9" t="s">
        <v>340</v>
      </c>
      <c r="B16" s="2" t="s">
        <v>23</v>
      </c>
      <c r="C16" s="4" t="s">
        <v>12</v>
      </c>
      <c r="D16" s="2" t="s">
        <v>339</v>
      </c>
      <c r="E16" s="2"/>
      <c r="F16" s="27">
        <f>+'ведом 8'!G228</f>
        <v>0</v>
      </c>
      <c r="G16" s="27">
        <f>+'ведом 8'!H228</f>
        <v>98</v>
      </c>
      <c r="H16" s="27">
        <f>+'ведом 8'!I228</f>
        <v>98</v>
      </c>
      <c r="L16" s="29"/>
    </row>
    <row r="17" spans="1:12" ht="38.25" x14ac:dyDescent="0.2">
      <c r="A17" s="9" t="s">
        <v>322</v>
      </c>
      <c r="B17" s="2" t="s">
        <v>23</v>
      </c>
      <c r="C17" s="4" t="s">
        <v>12</v>
      </c>
      <c r="D17" s="2" t="s">
        <v>339</v>
      </c>
      <c r="E17" s="2">
        <v>100</v>
      </c>
      <c r="F17" s="27">
        <f>+'ведом 8'!G229</f>
        <v>0</v>
      </c>
      <c r="G17" s="27">
        <f>+'ведом 8'!H229</f>
        <v>98</v>
      </c>
      <c r="H17" s="27">
        <f>+'ведом 8'!I229</f>
        <v>98</v>
      </c>
      <c r="L17" s="29"/>
    </row>
    <row r="18" spans="1:12" ht="28.5" customHeight="1" x14ac:dyDescent="0.2">
      <c r="A18" s="9" t="s">
        <v>323</v>
      </c>
      <c r="B18" s="2" t="s">
        <v>23</v>
      </c>
      <c r="C18" s="2" t="s">
        <v>96</v>
      </c>
      <c r="D18" s="2" t="s">
        <v>64</v>
      </c>
      <c r="E18" s="2" t="s">
        <v>8</v>
      </c>
      <c r="F18" s="27">
        <f>+F19</f>
        <v>5418</v>
      </c>
      <c r="G18" s="27">
        <f t="shared" ref="G18:H18" si="3">+G19</f>
        <v>188</v>
      </c>
      <c r="H18" s="27">
        <f t="shared" si="3"/>
        <v>5606</v>
      </c>
      <c r="J18" s="29"/>
      <c r="L18" s="29"/>
    </row>
    <row r="19" spans="1:12" x14ac:dyDescent="0.2">
      <c r="A19" s="20" t="s">
        <v>37</v>
      </c>
      <c r="B19" s="2" t="s">
        <v>23</v>
      </c>
      <c r="C19" s="2" t="s">
        <v>96</v>
      </c>
      <c r="D19" s="2" t="s">
        <v>119</v>
      </c>
      <c r="E19" s="2" t="s">
        <v>8</v>
      </c>
      <c r="F19" s="27">
        <f>+F20+F27+F31+F25</f>
        <v>5418</v>
      </c>
      <c r="G19" s="27">
        <f t="shared" ref="G19:H19" si="4">+G20+G27+G31+G25</f>
        <v>188</v>
      </c>
      <c r="H19" s="27">
        <f t="shared" si="4"/>
        <v>5606</v>
      </c>
      <c r="L19" s="29"/>
    </row>
    <row r="20" spans="1:12" x14ac:dyDescent="0.2">
      <c r="A20" s="18" t="s">
        <v>204</v>
      </c>
      <c r="B20" s="2" t="s">
        <v>23</v>
      </c>
      <c r="C20" s="2" t="s">
        <v>96</v>
      </c>
      <c r="D20" s="2" t="s">
        <v>69</v>
      </c>
      <c r="E20" s="2" t="s">
        <v>8</v>
      </c>
      <c r="F20" s="27">
        <f>+F21</f>
        <v>1709</v>
      </c>
      <c r="G20" s="27">
        <f t="shared" ref="G20:H20" si="5">+G21</f>
        <v>0</v>
      </c>
      <c r="H20" s="27">
        <f t="shared" si="5"/>
        <v>1709</v>
      </c>
      <c r="L20" s="29"/>
    </row>
    <row r="21" spans="1:12" x14ac:dyDescent="0.2">
      <c r="A21" s="9" t="s">
        <v>108</v>
      </c>
      <c r="B21" s="2" t="s">
        <v>23</v>
      </c>
      <c r="C21" s="2" t="s">
        <v>96</v>
      </c>
      <c r="D21" s="2" t="s">
        <v>70</v>
      </c>
      <c r="E21" s="2" t="s">
        <v>8</v>
      </c>
      <c r="F21" s="27">
        <f>+F22+F23+F24</f>
        <v>1709</v>
      </c>
      <c r="G21" s="27">
        <f t="shared" ref="G21:H21" si="6">+G22+G23+G24</f>
        <v>0</v>
      </c>
      <c r="H21" s="27">
        <f t="shared" si="6"/>
        <v>1709</v>
      </c>
      <c r="L21" s="29"/>
    </row>
    <row r="22" spans="1:12" ht="38.25" x14ac:dyDescent="0.2">
      <c r="A22" s="9" t="s">
        <v>322</v>
      </c>
      <c r="B22" s="2" t="s">
        <v>23</v>
      </c>
      <c r="C22" s="2" t="s">
        <v>96</v>
      </c>
      <c r="D22" s="2" t="s">
        <v>70</v>
      </c>
      <c r="E22" s="2">
        <v>100</v>
      </c>
      <c r="F22" s="27">
        <f>+'ведом 8'!G61</f>
        <v>1000</v>
      </c>
      <c r="G22" s="27">
        <f>+'ведом 8'!H61</f>
        <v>0</v>
      </c>
      <c r="H22" s="27">
        <f>+'ведом 8'!I61</f>
        <v>1000</v>
      </c>
      <c r="L22" s="29"/>
    </row>
    <row r="23" spans="1:12" ht="25.5" x14ac:dyDescent="0.2">
      <c r="A23" s="9" t="s">
        <v>324</v>
      </c>
      <c r="B23" s="2" t="s">
        <v>23</v>
      </c>
      <c r="C23" s="2" t="s">
        <v>96</v>
      </c>
      <c r="D23" s="2" t="s">
        <v>71</v>
      </c>
      <c r="E23" s="2" t="s">
        <v>16</v>
      </c>
      <c r="F23" s="27">
        <f>+'ведом 8'!G62</f>
        <v>700</v>
      </c>
      <c r="G23" s="27">
        <f>+'ведом 8'!H62</f>
        <v>0</v>
      </c>
      <c r="H23" s="27">
        <f>+'ведом 8'!I62</f>
        <v>700</v>
      </c>
      <c r="L23" s="29"/>
    </row>
    <row r="24" spans="1:12" x14ac:dyDescent="0.2">
      <c r="A24" s="9" t="s">
        <v>24</v>
      </c>
      <c r="B24" s="2" t="s">
        <v>23</v>
      </c>
      <c r="C24" s="2" t="s">
        <v>96</v>
      </c>
      <c r="D24" s="2" t="s">
        <v>71</v>
      </c>
      <c r="E24" s="2" t="s">
        <v>25</v>
      </c>
      <c r="F24" s="27">
        <f>+'ведом 8'!G63</f>
        <v>9</v>
      </c>
      <c r="G24" s="27">
        <f>+'ведом 8'!H63</f>
        <v>0</v>
      </c>
      <c r="H24" s="27">
        <f>+'ведом 8'!I63</f>
        <v>9</v>
      </c>
      <c r="L24" s="29"/>
    </row>
    <row r="25" spans="1:12" ht="25.5" x14ac:dyDescent="0.2">
      <c r="A25" s="9" t="s">
        <v>340</v>
      </c>
      <c r="B25" s="2" t="s">
        <v>23</v>
      </c>
      <c r="C25" s="2" t="s">
        <v>96</v>
      </c>
      <c r="D25" s="2" t="s">
        <v>339</v>
      </c>
      <c r="E25" s="2"/>
      <c r="F25" s="27">
        <f>+'ведом 8'!G235+'ведом 8'!G64</f>
        <v>0</v>
      </c>
      <c r="G25" s="27">
        <f>+'ведом 8'!H235+'ведом 8'!H64</f>
        <v>188</v>
      </c>
      <c r="H25" s="27">
        <f>+'ведом 8'!I235+'ведом 8'!I64</f>
        <v>188</v>
      </c>
      <c r="L25" s="29"/>
    </row>
    <row r="26" spans="1:12" ht="38.25" x14ac:dyDescent="0.2">
      <c r="A26" s="9" t="s">
        <v>322</v>
      </c>
      <c r="B26" s="2" t="s">
        <v>23</v>
      </c>
      <c r="C26" s="2" t="s">
        <v>96</v>
      </c>
      <c r="D26" s="2" t="s">
        <v>339</v>
      </c>
      <c r="E26" s="2">
        <v>100</v>
      </c>
      <c r="F26" s="27">
        <f>+'ведом 8'!G236+'ведом 8'!G65</f>
        <v>0</v>
      </c>
      <c r="G26" s="27">
        <f>+'ведом 8'!H236+'ведом 8'!H65</f>
        <v>188</v>
      </c>
      <c r="H26" s="27">
        <f>+'ведом 8'!I236+'ведом 8'!I65</f>
        <v>188</v>
      </c>
      <c r="L26" s="29"/>
    </row>
    <row r="27" spans="1:12" x14ac:dyDescent="0.2">
      <c r="A27" s="21" t="s">
        <v>178</v>
      </c>
      <c r="B27" s="2" t="s">
        <v>23</v>
      </c>
      <c r="C27" s="2" t="s">
        <v>96</v>
      </c>
      <c r="D27" s="2" t="s">
        <v>342</v>
      </c>
      <c r="E27" s="20"/>
      <c r="F27" s="22">
        <f>+F28</f>
        <v>2452</v>
      </c>
      <c r="G27" s="22">
        <f t="shared" ref="G27:H27" si="7">+G28</f>
        <v>0</v>
      </c>
      <c r="H27" s="22">
        <f t="shared" si="7"/>
        <v>2452</v>
      </c>
      <c r="L27" s="29"/>
    </row>
    <row r="28" spans="1:12" x14ac:dyDescent="0.2">
      <c r="A28" s="20" t="s">
        <v>39</v>
      </c>
      <c r="B28" s="2" t="s">
        <v>23</v>
      </c>
      <c r="C28" s="2" t="s">
        <v>96</v>
      </c>
      <c r="D28" s="2" t="s">
        <v>341</v>
      </c>
      <c r="E28" s="2" t="s">
        <v>8</v>
      </c>
      <c r="F28" s="27">
        <f>+F29+F30</f>
        <v>2452</v>
      </c>
      <c r="G28" s="27">
        <f t="shared" ref="G28:H28" si="8">+G29+G30</f>
        <v>0</v>
      </c>
      <c r="H28" s="27">
        <f t="shared" si="8"/>
        <v>2452</v>
      </c>
      <c r="L28" s="29"/>
    </row>
    <row r="29" spans="1:12" ht="38.25" x14ac:dyDescent="0.2">
      <c r="A29" s="9" t="s">
        <v>21</v>
      </c>
      <c r="B29" s="2" t="s">
        <v>23</v>
      </c>
      <c r="C29" s="2" t="s">
        <v>96</v>
      </c>
      <c r="D29" s="2" t="s">
        <v>120</v>
      </c>
      <c r="E29" s="2">
        <v>100</v>
      </c>
      <c r="F29" s="27">
        <f>+'ведом 8'!G68+'ведом 8'!G233</f>
        <v>2332</v>
      </c>
      <c r="G29" s="27">
        <f>+'ведом 8'!H68+'ведом 8'!H233</f>
        <v>0</v>
      </c>
      <c r="H29" s="27">
        <f>+'ведом 8'!I68+'ведом 8'!I233</f>
        <v>2332</v>
      </c>
      <c r="L29" s="29"/>
    </row>
    <row r="30" spans="1:12" ht="25.5" x14ac:dyDescent="0.2">
      <c r="A30" s="9" t="s">
        <v>66</v>
      </c>
      <c r="B30" s="2" t="s">
        <v>23</v>
      </c>
      <c r="C30" s="2" t="s">
        <v>96</v>
      </c>
      <c r="D30" s="2" t="s">
        <v>265</v>
      </c>
      <c r="E30" s="2">
        <v>200</v>
      </c>
      <c r="F30" s="27">
        <f>+'ведом 8'!G234</f>
        <v>120</v>
      </c>
      <c r="G30" s="27">
        <f>+'ведом 8'!H234</f>
        <v>0</v>
      </c>
      <c r="H30" s="27">
        <f>+'ведом 8'!I234</f>
        <v>120</v>
      </c>
      <c r="L30" s="29"/>
    </row>
    <row r="31" spans="1:12" x14ac:dyDescent="0.2">
      <c r="A31" s="18" t="s">
        <v>109</v>
      </c>
      <c r="B31" s="2" t="s">
        <v>23</v>
      </c>
      <c r="C31" s="2" t="s">
        <v>96</v>
      </c>
      <c r="D31" s="2" t="s">
        <v>121</v>
      </c>
      <c r="E31" s="2" t="s">
        <v>8</v>
      </c>
      <c r="F31" s="27">
        <f>+F32</f>
        <v>1257</v>
      </c>
      <c r="G31" s="27">
        <f t="shared" ref="G31:H32" si="9">+G32</f>
        <v>0</v>
      </c>
      <c r="H31" s="27">
        <f t="shared" si="9"/>
        <v>1257</v>
      </c>
      <c r="L31" s="29"/>
    </row>
    <row r="32" spans="1:12" x14ac:dyDescent="0.2">
      <c r="A32" s="9" t="s">
        <v>109</v>
      </c>
      <c r="B32" s="2" t="s">
        <v>23</v>
      </c>
      <c r="C32" s="2" t="s">
        <v>96</v>
      </c>
      <c r="D32" s="2" t="s">
        <v>122</v>
      </c>
      <c r="E32" s="2" t="s">
        <v>8</v>
      </c>
      <c r="F32" s="27">
        <f>+F33</f>
        <v>1257</v>
      </c>
      <c r="G32" s="27">
        <f t="shared" si="9"/>
        <v>0</v>
      </c>
      <c r="H32" s="27">
        <f t="shared" si="9"/>
        <v>1257</v>
      </c>
      <c r="L32" s="29"/>
    </row>
    <row r="33" spans="1:12" ht="38.25" x14ac:dyDescent="0.2">
      <c r="A33" s="9" t="s">
        <v>21</v>
      </c>
      <c r="B33" s="2" t="s">
        <v>23</v>
      </c>
      <c r="C33" s="2" t="s">
        <v>96</v>
      </c>
      <c r="D33" s="2" t="s">
        <v>122</v>
      </c>
      <c r="E33" s="2">
        <v>100</v>
      </c>
      <c r="F33" s="27">
        <f>+'ведом 8'!G71</f>
        <v>1257</v>
      </c>
      <c r="G33" s="27">
        <f>+'ведом 8'!H71</f>
        <v>0</v>
      </c>
      <c r="H33" s="27">
        <f>+'ведом 8'!I71</f>
        <v>1257</v>
      </c>
      <c r="L33" s="29"/>
    </row>
    <row r="34" spans="1:12" ht="38.25" x14ac:dyDescent="0.2">
      <c r="A34" s="18" t="s">
        <v>53</v>
      </c>
      <c r="B34" s="78" t="s">
        <v>23</v>
      </c>
      <c r="C34" s="78" t="s">
        <v>19</v>
      </c>
      <c r="D34" s="2" t="s">
        <v>64</v>
      </c>
      <c r="E34" s="2" t="s">
        <v>8</v>
      </c>
      <c r="F34" s="35">
        <f>+F35</f>
        <v>17841.8</v>
      </c>
      <c r="G34" s="35">
        <f t="shared" ref="G34:H34" si="10">+G35</f>
        <v>2179.85</v>
      </c>
      <c r="H34" s="35">
        <f t="shared" si="10"/>
        <v>20021.650000000001</v>
      </c>
      <c r="J34" s="29"/>
      <c r="L34" s="29"/>
    </row>
    <row r="35" spans="1:12" x14ac:dyDescent="0.2">
      <c r="A35" s="9" t="s">
        <v>205</v>
      </c>
      <c r="B35" s="2" t="s">
        <v>23</v>
      </c>
      <c r="C35" s="2" t="s">
        <v>19</v>
      </c>
      <c r="D35" s="2" t="s">
        <v>69</v>
      </c>
      <c r="E35" s="2" t="s">
        <v>8</v>
      </c>
      <c r="F35" s="27">
        <f>+F36+F42</f>
        <v>17841.8</v>
      </c>
      <c r="G35" s="27">
        <f t="shared" ref="G35:H35" si="11">+G36+G42</f>
        <v>2179.85</v>
      </c>
      <c r="H35" s="27">
        <f t="shared" si="11"/>
        <v>20021.650000000001</v>
      </c>
      <c r="L35" s="29"/>
    </row>
    <row r="36" spans="1:12" x14ac:dyDescent="0.2">
      <c r="A36" s="9" t="s">
        <v>151</v>
      </c>
      <c r="B36" s="2" t="s">
        <v>23</v>
      </c>
      <c r="C36" s="2" t="s">
        <v>19</v>
      </c>
      <c r="D36" s="2" t="s">
        <v>150</v>
      </c>
      <c r="E36" s="2" t="s">
        <v>8</v>
      </c>
      <c r="F36" s="27">
        <f>+F37+F38</f>
        <v>17841.8</v>
      </c>
      <c r="G36" s="27">
        <f t="shared" ref="G36:H36" si="12">+G37+G38</f>
        <v>2134.85</v>
      </c>
      <c r="H36" s="27">
        <f t="shared" si="12"/>
        <v>19976.650000000001</v>
      </c>
      <c r="L36" s="29"/>
    </row>
    <row r="37" spans="1:12" ht="38.25" x14ac:dyDescent="0.2">
      <c r="A37" s="9" t="s">
        <v>21</v>
      </c>
      <c r="B37" s="2" t="s">
        <v>23</v>
      </c>
      <c r="C37" s="2" t="s">
        <v>19</v>
      </c>
      <c r="D37" s="2" t="s">
        <v>70</v>
      </c>
      <c r="E37" s="2">
        <v>100</v>
      </c>
      <c r="F37" s="27">
        <f>+'ведом 8'!G240</f>
        <v>14979</v>
      </c>
      <c r="G37" s="27">
        <f>+'ведом 8'!H240</f>
        <v>2133.25</v>
      </c>
      <c r="H37" s="27">
        <f>+'ведом 8'!I240</f>
        <v>17112.25</v>
      </c>
      <c r="L37" s="29"/>
    </row>
    <row r="38" spans="1:12" ht="12.75" customHeight="1" x14ac:dyDescent="0.2">
      <c r="A38" s="9" t="s">
        <v>20</v>
      </c>
      <c r="B38" s="2" t="s">
        <v>23</v>
      </c>
      <c r="C38" s="2" t="s">
        <v>19</v>
      </c>
      <c r="D38" s="2" t="s">
        <v>71</v>
      </c>
      <c r="E38" s="2" t="s">
        <v>8</v>
      </c>
      <c r="F38" s="27">
        <f>+F39+F40+F41</f>
        <v>2862.8</v>
      </c>
      <c r="G38" s="27">
        <f t="shared" ref="G38:H38" si="13">+G39+G40+G41</f>
        <v>1.6000000000000014</v>
      </c>
      <c r="H38" s="27">
        <f t="shared" si="13"/>
        <v>2864.4</v>
      </c>
      <c r="L38" s="29"/>
    </row>
    <row r="39" spans="1:12" ht="38.25" x14ac:dyDescent="0.2">
      <c r="A39" s="9" t="s">
        <v>21</v>
      </c>
      <c r="B39" s="2" t="s">
        <v>23</v>
      </c>
      <c r="C39" s="2" t="s">
        <v>19</v>
      </c>
      <c r="D39" s="2" t="s">
        <v>71</v>
      </c>
      <c r="E39" s="2" t="s">
        <v>22</v>
      </c>
      <c r="F39" s="27">
        <f>+'ведом 8'!G241</f>
        <v>20</v>
      </c>
      <c r="G39" s="27">
        <f>+'ведом 8'!H241</f>
        <v>-20</v>
      </c>
      <c r="H39" s="27">
        <f>+'ведом 8'!I241</f>
        <v>0</v>
      </c>
      <c r="L39" s="29"/>
    </row>
    <row r="40" spans="1:12" ht="25.5" x14ac:dyDescent="0.2">
      <c r="A40" s="9" t="s">
        <v>66</v>
      </c>
      <c r="B40" s="2" t="s">
        <v>23</v>
      </c>
      <c r="C40" s="2" t="s">
        <v>19</v>
      </c>
      <c r="D40" s="2" t="s">
        <v>71</v>
      </c>
      <c r="E40" s="2" t="s">
        <v>16</v>
      </c>
      <c r="F40" s="27">
        <f>+'ведом 8'!G242</f>
        <v>2637.8</v>
      </c>
      <c r="G40" s="27">
        <f>+'ведом 8'!H242</f>
        <v>21.6</v>
      </c>
      <c r="H40" s="27">
        <f>+'ведом 8'!I242</f>
        <v>2659.4</v>
      </c>
      <c r="L40" s="29"/>
    </row>
    <row r="41" spans="1:12" x14ac:dyDescent="0.2">
      <c r="A41" s="9" t="s">
        <v>24</v>
      </c>
      <c r="B41" s="2" t="s">
        <v>23</v>
      </c>
      <c r="C41" s="2" t="s">
        <v>19</v>
      </c>
      <c r="D41" s="2" t="s">
        <v>71</v>
      </c>
      <c r="E41" s="2" t="s">
        <v>25</v>
      </c>
      <c r="F41" s="27">
        <f>+'ведом 8'!G243</f>
        <v>205</v>
      </c>
      <c r="G41" s="27">
        <f>+'ведом 8'!H243</f>
        <v>0</v>
      </c>
      <c r="H41" s="27">
        <f>+'ведом 8'!I243</f>
        <v>205</v>
      </c>
      <c r="L41" s="29"/>
    </row>
    <row r="42" spans="1:12" ht="25.5" x14ac:dyDescent="0.2">
      <c r="A42" s="9" t="s">
        <v>340</v>
      </c>
      <c r="B42" s="2" t="s">
        <v>23</v>
      </c>
      <c r="C42" s="2" t="s">
        <v>19</v>
      </c>
      <c r="D42" s="2" t="s">
        <v>339</v>
      </c>
      <c r="E42" s="2"/>
      <c r="F42" s="27">
        <f>+'ведом 8'!G244</f>
        <v>0</v>
      </c>
      <c r="G42" s="27">
        <f>+'ведом 8'!H244</f>
        <v>45</v>
      </c>
      <c r="H42" s="27">
        <f>+'ведом 8'!I244</f>
        <v>45</v>
      </c>
      <c r="L42" s="29"/>
    </row>
    <row r="43" spans="1:12" ht="38.25" x14ac:dyDescent="0.2">
      <c r="A43" s="9" t="s">
        <v>322</v>
      </c>
      <c r="B43" s="2" t="s">
        <v>23</v>
      </c>
      <c r="C43" s="2" t="s">
        <v>19</v>
      </c>
      <c r="D43" s="2" t="s">
        <v>339</v>
      </c>
      <c r="E43" s="2">
        <v>100</v>
      </c>
      <c r="F43" s="27">
        <f>+'ведом 8'!G245</f>
        <v>0</v>
      </c>
      <c r="G43" s="27">
        <f>+'ведом 8'!H245</f>
        <v>45</v>
      </c>
      <c r="H43" s="27">
        <f>+'ведом 8'!I245</f>
        <v>45</v>
      </c>
      <c r="L43" s="29"/>
    </row>
    <row r="44" spans="1:12" x14ac:dyDescent="0.2">
      <c r="A44" s="80" t="s">
        <v>193</v>
      </c>
      <c r="B44" s="78" t="s">
        <v>23</v>
      </c>
      <c r="C44" s="78" t="s">
        <v>101</v>
      </c>
      <c r="D44" s="78"/>
      <c r="E44" s="78"/>
      <c r="F44" s="35">
        <f>+F45</f>
        <v>13</v>
      </c>
      <c r="G44" s="35">
        <f t="shared" ref="G44:H44" si="14">+G45</f>
        <v>0</v>
      </c>
      <c r="H44" s="35">
        <f t="shared" si="14"/>
        <v>13</v>
      </c>
      <c r="L44" s="29"/>
    </row>
    <row r="45" spans="1:12" ht="25.5" x14ac:dyDescent="0.2">
      <c r="A45" s="31" t="s">
        <v>66</v>
      </c>
      <c r="B45" s="2" t="s">
        <v>23</v>
      </c>
      <c r="C45" s="2" t="s">
        <v>101</v>
      </c>
      <c r="D45" s="2" t="s">
        <v>232</v>
      </c>
      <c r="E45" s="2">
        <v>200</v>
      </c>
      <c r="F45" s="27">
        <f>+'ведом 8'!G247</f>
        <v>13</v>
      </c>
      <c r="G45" s="27">
        <f>+'ведом 8'!H247</f>
        <v>0</v>
      </c>
      <c r="H45" s="27">
        <f>+'ведом 8'!I247</f>
        <v>13</v>
      </c>
      <c r="L45" s="29"/>
    </row>
    <row r="46" spans="1:12" ht="25.5" x14ac:dyDescent="0.2">
      <c r="A46" s="18" t="s">
        <v>40</v>
      </c>
      <c r="B46" s="78" t="s">
        <v>23</v>
      </c>
      <c r="C46" s="78" t="s">
        <v>98</v>
      </c>
      <c r="D46" s="2" t="s">
        <v>64</v>
      </c>
      <c r="E46" s="2" t="s">
        <v>8</v>
      </c>
      <c r="F46" s="35">
        <f>+F47+F56</f>
        <v>13230.5</v>
      </c>
      <c r="G46" s="35">
        <f t="shared" ref="G46:H46" si="15">+G47+G56</f>
        <v>-773.18672000000015</v>
      </c>
      <c r="H46" s="35">
        <f t="shared" si="15"/>
        <v>12457.31328</v>
      </c>
      <c r="J46" s="29"/>
      <c r="L46" s="29"/>
    </row>
    <row r="47" spans="1:12" ht="25.5" x14ac:dyDescent="0.2">
      <c r="A47" s="9" t="s">
        <v>40</v>
      </c>
      <c r="B47" s="2" t="s">
        <v>23</v>
      </c>
      <c r="C47" s="2" t="s">
        <v>98</v>
      </c>
      <c r="D47" s="2" t="s">
        <v>69</v>
      </c>
      <c r="E47" s="2" t="s">
        <v>8</v>
      </c>
      <c r="F47" s="27">
        <f>+F48+F51+F50+F54</f>
        <v>12398.5</v>
      </c>
      <c r="G47" s="27">
        <f t="shared" ref="G47:H47" si="16">+G48+G51+G50+G54</f>
        <v>-773.18672000000015</v>
      </c>
      <c r="H47" s="27">
        <f t="shared" si="16"/>
        <v>11625.31328</v>
      </c>
      <c r="L47" s="29"/>
    </row>
    <row r="48" spans="1:12" x14ac:dyDescent="0.2">
      <c r="A48" s="9" t="s">
        <v>142</v>
      </c>
      <c r="B48" s="2" t="s">
        <v>23</v>
      </c>
      <c r="C48" s="2" t="s">
        <v>98</v>
      </c>
      <c r="D48" s="2" t="s">
        <v>70</v>
      </c>
      <c r="E48" s="2" t="s">
        <v>8</v>
      </c>
      <c r="F48" s="27">
        <f>+F49</f>
        <v>8586</v>
      </c>
      <c r="G48" s="27">
        <f t="shared" ref="G48:H48" si="17">+G49</f>
        <v>1100</v>
      </c>
      <c r="H48" s="27">
        <f t="shared" si="17"/>
        <v>9686</v>
      </c>
      <c r="L48" s="29"/>
    </row>
    <row r="49" spans="1:12" ht="38.25" x14ac:dyDescent="0.2">
      <c r="A49" s="9" t="s">
        <v>21</v>
      </c>
      <c r="B49" s="2" t="s">
        <v>23</v>
      </c>
      <c r="C49" s="2" t="s">
        <v>98</v>
      </c>
      <c r="D49" s="2" t="s">
        <v>70</v>
      </c>
      <c r="E49" s="2">
        <v>100</v>
      </c>
      <c r="F49" s="27">
        <f>+'ведом 8'!G76+'ведом 8'!G191</f>
        <v>8586</v>
      </c>
      <c r="G49" s="27">
        <f>+'ведом 8'!H76+'ведом 8'!H191</f>
        <v>1100</v>
      </c>
      <c r="H49" s="27">
        <f>+'ведом 8'!I76+'ведом 8'!I191</f>
        <v>9686</v>
      </c>
      <c r="L49" s="29"/>
    </row>
    <row r="50" spans="1:12" ht="38.25" x14ac:dyDescent="0.2">
      <c r="A50" s="77" t="s">
        <v>21</v>
      </c>
      <c r="B50" s="2" t="s">
        <v>23</v>
      </c>
      <c r="C50" s="2" t="s">
        <v>98</v>
      </c>
      <c r="D50" s="2" t="s">
        <v>71</v>
      </c>
      <c r="E50" s="2">
        <v>100</v>
      </c>
      <c r="F50" s="27">
        <f>+'ведом 8'!G192</f>
        <v>20</v>
      </c>
      <c r="G50" s="27">
        <f>+'ведом 8'!H192</f>
        <v>0</v>
      </c>
      <c r="H50" s="27">
        <f>+'ведом 8'!I192</f>
        <v>20</v>
      </c>
      <c r="L50" s="29"/>
    </row>
    <row r="51" spans="1:12" x14ac:dyDescent="0.2">
      <c r="A51" s="9" t="s">
        <v>142</v>
      </c>
      <c r="B51" s="2" t="s">
        <v>23</v>
      </c>
      <c r="C51" s="2" t="s">
        <v>98</v>
      </c>
      <c r="D51" s="2" t="s">
        <v>71</v>
      </c>
      <c r="E51" s="2" t="s">
        <v>8</v>
      </c>
      <c r="F51" s="27">
        <f>+F52+F53</f>
        <v>3792.5000000000005</v>
      </c>
      <c r="G51" s="27">
        <f t="shared" ref="G51:H51" si="18">+G52+G53</f>
        <v>-1918.1867200000002</v>
      </c>
      <c r="H51" s="27">
        <f t="shared" si="18"/>
        <v>1874.3132800000003</v>
      </c>
      <c r="L51" s="29"/>
    </row>
    <row r="52" spans="1:12" ht="25.5" x14ac:dyDescent="0.2">
      <c r="A52" s="9" t="s">
        <v>66</v>
      </c>
      <c r="B52" s="2" t="s">
        <v>23</v>
      </c>
      <c r="C52" s="2" t="s">
        <v>98</v>
      </c>
      <c r="D52" s="2" t="s">
        <v>71</v>
      </c>
      <c r="E52" s="2" t="s">
        <v>16</v>
      </c>
      <c r="F52" s="27">
        <f>+'ведом 8'!G77+'ведом 8'!G193</f>
        <v>3769.6000000000004</v>
      </c>
      <c r="G52" s="27">
        <f>+'ведом 8'!H77+'ведом 8'!H193</f>
        <v>-1918.1867200000002</v>
      </c>
      <c r="H52" s="27">
        <f>+'ведом 8'!I77+'ведом 8'!I193</f>
        <v>1851.4132800000002</v>
      </c>
      <c r="L52" s="29"/>
    </row>
    <row r="53" spans="1:12" x14ac:dyDescent="0.2">
      <c r="A53" s="9" t="s">
        <v>24</v>
      </c>
      <c r="B53" s="2" t="s">
        <v>23</v>
      </c>
      <c r="C53" s="2" t="s">
        <v>98</v>
      </c>
      <c r="D53" s="2" t="s">
        <v>71</v>
      </c>
      <c r="E53" s="2" t="s">
        <v>25</v>
      </c>
      <c r="F53" s="27">
        <f>+'ведом 8'!G194</f>
        <v>22.9</v>
      </c>
      <c r="G53" s="27">
        <f>+'ведом 8'!H194</f>
        <v>0</v>
      </c>
      <c r="H53" s="27">
        <f>+'ведом 8'!I194</f>
        <v>22.9</v>
      </c>
      <c r="L53" s="29"/>
    </row>
    <row r="54" spans="1:12" ht="25.5" x14ac:dyDescent="0.2">
      <c r="A54" s="9" t="s">
        <v>340</v>
      </c>
      <c r="B54" s="2" t="s">
        <v>23</v>
      </c>
      <c r="C54" s="2" t="s">
        <v>98</v>
      </c>
      <c r="D54" s="2" t="s">
        <v>339</v>
      </c>
      <c r="E54" s="2"/>
      <c r="F54" s="27">
        <f>+'ведом 8'!G78</f>
        <v>0</v>
      </c>
      <c r="G54" s="27">
        <f>+'ведом 8'!H78</f>
        <v>45</v>
      </c>
      <c r="H54" s="27">
        <f>+'ведом 8'!I78</f>
        <v>45</v>
      </c>
      <c r="L54" s="29"/>
    </row>
    <row r="55" spans="1:12" ht="38.25" x14ac:dyDescent="0.2">
      <c r="A55" s="9" t="s">
        <v>322</v>
      </c>
      <c r="B55" s="2" t="s">
        <v>23</v>
      </c>
      <c r="C55" s="2" t="s">
        <v>98</v>
      </c>
      <c r="D55" s="2" t="s">
        <v>339</v>
      </c>
      <c r="E55" s="2">
        <v>100</v>
      </c>
      <c r="F55" s="27">
        <f>+'ведом 8'!G79</f>
        <v>0</v>
      </c>
      <c r="G55" s="27">
        <f>+'ведом 8'!H79</f>
        <v>45</v>
      </c>
      <c r="H55" s="27">
        <f>+'ведом 8'!I79</f>
        <v>45</v>
      </c>
      <c r="L55" s="29"/>
    </row>
    <row r="56" spans="1:12" x14ac:dyDescent="0.2">
      <c r="A56" s="9" t="s">
        <v>206</v>
      </c>
      <c r="B56" s="2" t="s">
        <v>23</v>
      </c>
      <c r="C56" s="2" t="s">
        <v>98</v>
      </c>
      <c r="D56" s="2" t="s">
        <v>124</v>
      </c>
      <c r="E56" s="2" t="s">
        <v>8</v>
      </c>
      <c r="F56" s="27">
        <f>+F57</f>
        <v>832</v>
      </c>
      <c r="G56" s="27">
        <f t="shared" ref="G56:H57" si="19">+G57</f>
        <v>0</v>
      </c>
      <c r="H56" s="27">
        <f t="shared" si="19"/>
        <v>832</v>
      </c>
      <c r="L56" s="29"/>
    </row>
    <row r="57" spans="1:12" x14ac:dyDescent="0.2">
      <c r="A57" s="9" t="s">
        <v>112</v>
      </c>
      <c r="B57" s="2" t="s">
        <v>23</v>
      </c>
      <c r="C57" s="2" t="s">
        <v>98</v>
      </c>
      <c r="D57" s="2" t="s">
        <v>123</v>
      </c>
      <c r="E57" s="2" t="s">
        <v>8</v>
      </c>
      <c r="F57" s="27">
        <f>+F58</f>
        <v>832</v>
      </c>
      <c r="G57" s="27">
        <f t="shared" si="19"/>
        <v>0</v>
      </c>
      <c r="H57" s="27">
        <f t="shared" si="19"/>
        <v>832</v>
      </c>
      <c r="L57" s="29"/>
    </row>
    <row r="58" spans="1:12" ht="43.5" customHeight="1" x14ac:dyDescent="0.2">
      <c r="A58" s="9" t="s">
        <v>21</v>
      </c>
      <c r="B58" s="2" t="s">
        <v>23</v>
      </c>
      <c r="C58" s="2" t="s">
        <v>98</v>
      </c>
      <c r="D58" s="2" t="s">
        <v>123</v>
      </c>
      <c r="E58" s="2">
        <v>100</v>
      </c>
      <c r="F58" s="27">
        <f>+'ведом 8'!G82</f>
        <v>832</v>
      </c>
      <c r="G58" s="27">
        <f>+'ведом 8'!H82</f>
        <v>0</v>
      </c>
      <c r="H58" s="27">
        <f>+'ведом 8'!I82</f>
        <v>832</v>
      </c>
      <c r="L58" s="29"/>
    </row>
    <row r="59" spans="1:12" ht="17.25" customHeight="1" x14ac:dyDescent="0.2">
      <c r="A59" s="103" t="s">
        <v>240</v>
      </c>
      <c r="B59" s="2" t="s">
        <v>23</v>
      </c>
      <c r="C59" s="4" t="s">
        <v>10</v>
      </c>
      <c r="D59" s="2" t="s">
        <v>242</v>
      </c>
      <c r="E59" s="2"/>
      <c r="F59" s="27">
        <f>+F60</f>
        <v>50</v>
      </c>
      <c r="G59" s="27">
        <f t="shared" ref="G59:H59" si="20">+G60</f>
        <v>0</v>
      </c>
      <c r="H59" s="27">
        <f t="shared" si="20"/>
        <v>50</v>
      </c>
      <c r="L59" s="29"/>
    </row>
    <row r="60" spans="1:12" ht="16.5" customHeight="1" x14ac:dyDescent="0.2">
      <c r="A60" s="103" t="s">
        <v>241</v>
      </c>
      <c r="B60" s="2" t="s">
        <v>23</v>
      </c>
      <c r="C60" s="4" t="s">
        <v>10</v>
      </c>
      <c r="D60" s="2" t="s">
        <v>242</v>
      </c>
      <c r="E60" s="2">
        <v>800</v>
      </c>
      <c r="F60" s="27">
        <f>+'ведом 8'!G249</f>
        <v>50</v>
      </c>
      <c r="G60" s="27">
        <f>+'ведом 8'!H249</f>
        <v>0</v>
      </c>
      <c r="H60" s="27">
        <f>+'ведом 8'!I249</f>
        <v>50</v>
      </c>
      <c r="L60" s="29"/>
    </row>
    <row r="61" spans="1:12" x14ac:dyDescent="0.2">
      <c r="A61" s="9" t="s">
        <v>54</v>
      </c>
      <c r="B61" s="2" t="s">
        <v>23</v>
      </c>
      <c r="C61" s="2" t="s">
        <v>104</v>
      </c>
      <c r="D61" s="2" t="s">
        <v>75</v>
      </c>
      <c r="E61" s="2" t="s">
        <v>8</v>
      </c>
      <c r="F61" s="27">
        <f>+F62</f>
        <v>100</v>
      </c>
      <c r="G61" s="27">
        <f t="shared" ref="G61:H62" si="21">+G62</f>
        <v>0</v>
      </c>
      <c r="H61" s="27">
        <f t="shared" si="21"/>
        <v>100</v>
      </c>
      <c r="L61" s="29"/>
    </row>
    <row r="62" spans="1:12" x14ac:dyDescent="0.2">
      <c r="A62" s="9" t="s">
        <v>207</v>
      </c>
      <c r="B62" s="2" t="s">
        <v>23</v>
      </c>
      <c r="C62" s="2" t="s">
        <v>104</v>
      </c>
      <c r="D62" s="2" t="s">
        <v>78</v>
      </c>
      <c r="E62" s="2" t="s">
        <v>8</v>
      </c>
      <c r="F62" s="27">
        <f>+F63</f>
        <v>100</v>
      </c>
      <c r="G62" s="27">
        <f t="shared" si="21"/>
        <v>0</v>
      </c>
      <c r="H62" s="27">
        <f t="shared" si="21"/>
        <v>100</v>
      </c>
      <c r="L62" s="29"/>
    </row>
    <row r="63" spans="1:12" x14ac:dyDescent="0.2">
      <c r="A63" s="9" t="s">
        <v>24</v>
      </c>
      <c r="B63" s="2" t="s">
        <v>23</v>
      </c>
      <c r="C63" s="2" t="s">
        <v>104</v>
      </c>
      <c r="D63" s="2" t="s">
        <v>78</v>
      </c>
      <c r="E63" s="2" t="s">
        <v>25</v>
      </c>
      <c r="F63" s="27">
        <f>+'ведом 8'!G252</f>
        <v>100</v>
      </c>
      <c r="G63" s="27">
        <f>+'ведом 8'!H252</f>
        <v>0</v>
      </c>
      <c r="H63" s="27">
        <f>+'ведом 8'!I252</f>
        <v>100</v>
      </c>
      <c r="L63" s="29"/>
    </row>
    <row r="64" spans="1:12" x14ac:dyDescent="0.2">
      <c r="A64" s="9" t="s">
        <v>55</v>
      </c>
      <c r="B64" s="2" t="s">
        <v>23</v>
      </c>
      <c r="C64" s="2" t="s">
        <v>99</v>
      </c>
      <c r="D64" s="2"/>
      <c r="E64" s="2" t="s">
        <v>8</v>
      </c>
      <c r="F64" s="27">
        <f>+F65+F73</f>
        <v>21025</v>
      </c>
      <c r="G64" s="27">
        <f t="shared" ref="G64:H64" si="22">+G65+G73</f>
        <v>-2266.5700000000002</v>
      </c>
      <c r="H64" s="27">
        <f t="shared" si="22"/>
        <v>18758.43</v>
      </c>
      <c r="L64" s="29"/>
    </row>
    <row r="65" spans="1:12" x14ac:dyDescent="0.2">
      <c r="A65" s="9" t="s">
        <v>55</v>
      </c>
      <c r="B65" s="2" t="s">
        <v>23</v>
      </c>
      <c r="C65" s="2" t="s">
        <v>99</v>
      </c>
      <c r="D65" s="2" t="s">
        <v>75</v>
      </c>
      <c r="E65" s="2" t="s">
        <v>8</v>
      </c>
      <c r="F65" s="27">
        <f>+F66+F68+F71</f>
        <v>920</v>
      </c>
      <c r="G65" s="27">
        <f t="shared" ref="G65:H65" si="23">+G66+G68+G71</f>
        <v>0</v>
      </c>
      <c r="H65" s="27">
        <f t="shared" si="23"/>
        <v>920</v>
      </c>
      <c r="L65" s="29"/>
    </row>
    <row r="66" spans="1:12" ht="25.5" x14ac:dyDescent="0.2">
      <c r="A66" s="9" t="s">
        <v>79</v>
      </c>
      <c r="B66" s="2" t="s">
        <v>23</v>
      </c>
      <c r="C66" s="2">
        <v>13</v>
      </c>
      <c r="D66" s="2" t="s">
        <v>80</v>
      </c>
      <c r="E66" s="2"/>
      <c r="F66" s="27">
        <f>+F67</f>
        <v>1</v>
      </c>
      <c r="G66" s="27">
        <f t="shared" ref="G66:H66" si="24">+G67</f>
        <v>0</v>
      </c>
      <c r="H66" s="27">
        <f t="shared" si="24"/>
        <v>1</v>
      </c>
      <c r="L66" s="29"/>
    </row>
    <row r="67" spans="1:12" ht="25.5" x14ac:dyDescent="0.2">
      <c r="A67" s="9" t="s">
        <v>66</v>
      </c>
      <c r="B67" s="2" t="s">
        <v>23</v>
      </c>
      <c r="C67" s="2">
        <v>13</v>
      </c>
      <c r="D67" s="2" t="s">
        <v>80</v>
      </c>
      <c r="E67" s="2">
        <v>200</v>
      </c>
      <c r="F67" s="27">
        <f>+'ведом 8'!G256</f>
        <v>1</v>
      </c>
      <c r="G67" s="27">
        <f>+'ведом 8'!H256</f>
        <v>0</v>
      </c>
      <c r="H67" s="27">
        <f>+'ведом 8'!I256</f>
        <v>1</v>
      </c>
      <c r="L67" s="29"/>
    </row>
    <row r="68" spans="1:12" ht="25.5" x14ac:dyDescent="0.2">
      <c r="A68" s="9" t="s">
        <v>81</v>
      </c>
      <c r="B68" s="2" t="s">
        <v>23</v>
      </c>
      <c r="C68" s="2" t="s">
        <v>99</v>
      </c>
      <c r="D68" s="2" t="s">
        <v>82</v>
      </c>
      <c r="E68" s="2" t="s">
        <v>8</v>
      </c>
      <c r="F68" s="27">
        <f>+F69+F70</f>
        <v>819</v>
      </c>
      <c r="G68" s="27">
        <f t="shared" ref="G68:H68" si="25">+G69+G70</f>
        <v>0</v>
      </c>
      <c r="H68" s="27">
        <f t="shared" si="25"/>
        <v>819</v>
      </c>
      <c r="L68" s="29"/>
    </row>
    <row r="69" spans="1:12" ht="38.25" x14ac:dyDescent="0.2">
      <c r="A69" s="9" t="s">
        <v>21</v>
      </c>
      <c r="B69" s="2" t="s">
        <v>23</v>
      </c>
      <c r="C69" s="2" t="s">
        <v>99</v>
      </c>
      <c r="D69" s="2" t="s">
        <v>82</v>
      </c>
      <c r="E69" s="2">
        <v>100</v>
      </c>
      <c r="F69" s="27">
        <f>+'ведом 8'!G258</f>
        <v>807</v>
      </c>
      <c r="G69" s="27">
        <f>+'ведом 8'!H258</f>
        <v>0</v>
      </c>
      <c r="H69" s="27">
        <f>+'ведом 8'!I258</f>
        <v>807</v>
      </c>
      <c r="L69" s="29"/>
    </row>
    <row r="70" spans="1:12" ht="25.5" x14ac:dyDescent="0.2">
      <c r="A70" s="9" t="s">
        <v>66</v>
      </c>
      <c r="B70" s="2" t="s">
        <v>23</v>
      </c>
      <c r="C70" s="2" t="s">
        <v>99</v>
      </c>
      <c r="D70" s="2" t="s">
        <v>82</v>
      </c>
      <c r="E70" s="2">
        <v>200</v>
      </c>
      <c r="F70" s="27">
        <f>+'ведом 8'!G259</f>
        <v>12</v>
      </c>
      <c r="G70" s="27">
        <f>+'ведом 8'!H259</f>
        <v>0</v>
      </c>
      <c r="H70" s="27">
        <f>+'ведом 8'!I259</f>
        <v>12</v>
      </c>
      <c r="L70" s="29"/>
    </row>
    <row r="71" spans="1:12" x14ac:dyDescent="0.2">
      <c r="A71" s="77" t="s">
        <v>246</v>
      </c>
      <c r="B71" s="2" t="s">
        <v>23</v>
      </c>
      <c r="C71" s="2" t="s">
        <v>99</v>
      </c>
      <c r="D71" s="2" t="s">
        <v>247</v>
      </c>
      <c r="E71" s="2"/>
      <c r="F71" s="27">
        <f>+F72</f>
        <v>100</v>
      </c>
      <c r="G71" s="27">
        <f t="shared" ref="G71:H71" si="26">+G72</f>
        <v>0</v>
      </c>
      <c r="H71" s="27">
        <f t="shared" si="26"/>
        <v>100</v>
      </c>
      <c r="L71" s="29"/>
    </row>
    <row r="72" spans="1:12" ht="25.5" x14ac:dyDescent="0.2">
      <c r="A72" s="77" t="s">
        <v>66</v>
      </c>
      <c r="B72" s="2" t="s">
        <v>23</v>
      </c>
      <c r="C72" s="2" t="s">
        <v>99</v>
      </c>
      <c r="D72" s="2" t="s">
        <v>247</v>
      </c>
      <c r="E72" s="2">
        <v>200</v>
      </c>
      <c r="F72" s="27">
        <f>+'ведом 8'!G261</f>
        <v>100</v>
      </c>
      <c r="G72" s="27">
        <f>+'ведом 8'!H261</f>
        <v>0</v>
      </c>
      <c r="H72" s="27">
        <f>+'ведом 8'!I261</f>
        <v>100</v>
      </c>
      <c r="L72" s="29"/>
    </row>
    <row r="73" spans="1:12" x14ac:dyDescent="0.2">
      <c r="A73" s="102" t="s">
        <v>315</v>
      </c>
      <c r="B73" s="2" t="s">
        <v>23</v>
      </c>
      <c r="C73" s="2">
        <v>13</v>
      </c>
      <c r="D73" s="2"/>
      <c r="E73" s="2"/>
      <c r="F73" s="27">
        <f>+F74+F75</f>
        <v>20105</v>
      </c>
      <c r="G73" s="27">
        <f t="shared" ref="G73:H73" si="27">+G74+G75</f>
        <v>-2266.5700000000002</v>
      </c>
      <c r="H73" s="27">
        <f t="shared" si="27"/>
        <v>17838.43</v>
      </c>
      <c r="L73" s="29"/>
    </row>
    <row r="74" spans="1:12" ht="38.25" x14ac:dyDescent="0.2">
      <c r="A74" s="77" t="s">
        <v>21</v>
      </c>
      <c r="B74" s="2" t="s">
        <v>23</v>
      </c>
      <c r="C74" s="2">
        <v>13</v>
      </c>
      <c r="D74" s="2" t="s">
        <v>316</v>
      </c>
      <c r="E74" s="2">
        <v>100</v>
      </c>
      <c r="F74" s="27">
        <f>+'ведом 8'!G196</f>
        <v>16016</v>
      </c>
      <c r="G74" s="27">
        <f>+'ведом 8'!H196</f>
        <v>-1500</v>
      </c>
      <c r="H74" s="27">
        <f>+'ведом 8'!I196</f>
        <v>14516</v>
      </c>
      <c r="L74" s="29"/>
    </row>
    <row r="75" spans="1:12" ht="25.5" x14ac:dyDescent="0.2">
      <c r="A75" s="77" t="s">
        <v>66</v>
      </c>
      <c r="B75" s="2" t="s">
        <v>23</v>
      </c>
      <c r="C75" s="2">
        <v>13</v>
      </c>
      <c r="D75" s="2" t="s">
        <v>316</v>
      </c>
      <c r="E75" s="2">
        <v>200</v>
      </c>
      <c r="F75" s="27">
        <f>+'ведом 8'!G197</f>
        <v>4089</v>
      </c>
      <c r="G75" s="27">
        <f>+'ведом 8'!H197</f>
        <v>-766.57</v>
      </c>
      <c r="H75" s="27">
        <f>+'ведом 8'!I197</f>
        <v>3322.43</v>
      </c>
      <c r="L75" s="29"/>
    </row>
    <row r="76" spans="1:12" x14ac:dyDescent="0.2">
      <c r="A76" s="18" t="s">
        <v>260</v>
      </c>
      <c r="B76" s="126" t="s">
        <v>12</v>
      </c>
      <c r="C76" s="126" t="s">
        <v>96</v>
      </c>
      <c r="D76" s="126" t="s">
        <v>64</v>
      </c>
      <c r="E76" s="126" t="s">
        <v>8</v>
      </c>
      <c r="F76" s="35">
        <f>+F77</f>
        <v>2460.5</v>
      </c>
      <c r="G76" s="35">
        <f t="shared" ref="G76:H78" si="28">+G77</f>
        <v>0</v>
      </c>
      <c r="H76" s="35">
        <f t="shared" si="28"/>
        <v>2460.5</v>
      </c>
      <c r="L76" s="29"/>
    </row>
    <row r="77" spans="1:12" x14ac:dyDescent="0.2">
      <c r="A77" s="9" t="s">
        <v>261</v>
      </c>
      <c r="B77" s="2" t="s">
        <v>12</v>
      </c>
      <c r="C77" s="2" t="s">
        <v>96</v>
      </c>
      <c r="D77" s="2" t="s">
        <v>262</v>
      </c>
      <c r="E77" s="2" t="s">
        <v>8</v>
      </c>
      <c r="F77" s="27">
        <f>+F78</f>
        <v>2460.5</v>
      </c>
      <c r="G77" s="27">
        <f t="shared" si="28"/>
        <v>0</v>
      </c>
      <c r="H77" s="27">
        <f t="shared" si="28"/>
        <v>2460.5</v>
      </c>
      <c r="L77" s="29"/>
    </row>
    <row r="78" spans="1:12" x14ac:dyDescent="0.2">
      <c r="A78" s="9" t="s">
        <v>261</v>
      </c>
      <c r="B78" s="2" t="s">
        <v>12</v>
      </c>
      <c r="C78" s="2" t="s">
        <v>96</v>
      </c>
      <c r="D78" s="2" t="s">
        <v>262</v>
      </c>
      <c r="E78" s="2" t="s">
        <v>8</v>
      </c>
      <c r="F78" s="27">
        <f>+F79</f>
        <v>2460.5</v>
      </c>
      <c r="G78" s="27">
        <f t="shared" si="28"/>
        <v>0</v>
      </c>
      <c r="H78" s="27">
        <f t="shared" si="28"/>
        <v>2460.5</v>
      </c>
      <c r="L78" s="29"/>
    </row>
    <row r="79" spans="1:12" x14ac:dyDescent="0.2">
      <c r="A79" s="9" t="s">
        <v>261</v>
      </c>
      <c r="B79" s="2" t="s">
        <v>12</v>
      </c>
      <c r="C79" s="2" t="s">
        <v>96</v>
      </c>
      <c r="D79" s="2" t="s">
        <v>264</v>
      </c>
      <c r="E79" s="2" t="s">
        <v>8</v>
      </c>
      <c r="F79" s="27">
        <f>+F80+F81+F82</f>
        <v>2460.5</v>
      </c>
      <c r="G79" s="27">
        <f t="shared" ref="G79:H79" si="29">+G80+G81+G82</f>
        <v>0</v>
      </c>
      <c r="H79" s="27">
        <f t="shared" si="29"/>
        <v>2460.5</v>
      </c>
      <c r="L79" s="29"/>
    </row>
    <row r="80" spans="1:12" ht="38.25" x14ac:dyDescent="0.2">
      <c r="A80" s="9" t="s">
        <v>21</v>
      </c>
      <c r="B80" s="2" t="s">
        <v>12</v>
      </c>
      <c r="C80" s="2" t="s">
        <v>96</v>
      </c>
      <c r="D80" s="2" t="s">
        <v>264</v>
      </c>
      <c r="E80" s="2">
        <v>100</v>
      </c>
      <c r="F80" s="27">
        <f>+'ведом 8'!G266</f>
        <v>666.2</v>
      </c>
      <c r="G80" s="27">
        <f>+'ведом 8'!H266</f>
        <v>0</v>
      </c>
      <c r="H80" s="27">
        <f>+'ведом 8'!I266</f>
        <v>666.2</v>
      </c>
      <c r="L80" s="29"/>
    </row>
    <row r="81" spans="1:12" ht="25.5" x14ac:dyDescent="0.2">
      <c r="A81" s="9" t="s">
        <v>66</v>
      </c>
      <c r="B81" s="2" t="s">
        <v>12</v>
      </c>
      <c r="C81" s="2" t="s">
        <v>96</v>
      </c>
      <c r="D81" s="2" t="s">
        <v>264</v>
      </c>
      <c r="E81" s="2">
        <v>200</v>
      </c>
      <c r="F81" s="27">
        <f>+'ведом 8'!G267</f>
        <v>57.5</v>
      </c>
      <c r="G81" s="27">
        <f>+'ведом 8'!H267</f>
        <v>0</v>
      </c>
      <c r="H81" s="27">
        <f>+'ведом 8'!I267</f>
        <v>57.5</v>
      </c>
      <c r="L81" s="29"/>
    </row>
    <row r="82" spans="1:12" x14ac:dyDescent="0.2">
      <c r="A82" s="9" t="s">
        <v>17</v>
      </c>
      <c r="B82" s="2" t="s">
        <v>12</v>
      </c>
      <c r="C82" s="2" t="s">
        <v>96</v>
      </c>
      <c r="D82" s="2" t="s">
        <v>264</v>
      </c>
      <c r="E82" s="2">
        <v>500</v>
      </c>
      <c r="F82" s="27">
        <f>+'ведом 8'!G203</f>
        <v>1736.8</v>
      </c>
      <c r="G82" s="27">
        <f>+'ведом 8'!H203</f>
        <v>0</v>
      </c>
      <c r="H82" s="27">
        <f>+'ведом 8'!I203</f>
        <v>1736.8</v>
      </c>
      <c r="L82" s="29"/>
    </row>
    <row r="83" spans="1:12" s="24" customFormat="1" ht="25.5" x14ac:dyDescent="0.2">
      <c r="A83" s="18" t="s">
        <v>76</v>
      </c>
      <c r="B83" s="47" t="s">
        <v>96</v>
      </c>
      <c r="C83" s="47">
        <v>0</v>
      </c>
      <c r="D83" s="47"/>
      <c r="E83" s="47" t="s">
        <v>8</v>
      </c>
      <c r="F83" s="35">
        <f>+F84+F88+F90+F92</f>
        <v>3003</v>
      </c>
      <c r="G83" s="35">
        <f t="shared" ref="G83:H83" si="30">+G84+G88+G90+G92</f>
        <v>0</v>
      </c>
      <c r="H83" s="35">
        <f t="shared" si="30"/>
        <v>3003</v>
      </c>
      <c r="K83" s="30"/>
      <c r="L83" s="30"/>
    </row>
    <row r="84" spans="1:12" s="24" customFormat="1" ht="38.25" x14ac:dyDescent="0.2">
      <c r="A84" s="18" t="s">
        <v>292</v>
      </c>
      <c r="B84" s="2" t="s">
        <v>96</v>
      </c>
      <c r="C84" s="2" t="s">
        <v>100</v>
      </c>
      <c r="D84" s="79"/>
      <c r="E84" s="79"/>
      <c r="F84" s="35">
        <f>+F85</f>
        <v>2118</v>
      </c>
      <c r="G84" s="35">
        <f t="shared" ref="G84:H84" si="31">+G85</f>
        <v>0</v>
      </c>
      <c r="H84" s="35">
        <f t="shared" si="31"/>
        <v>2118</v>
      </c>
      <c r="L84" s="30"/>
    </row>
    <row r="85" spans="1:12" ht="25.5" x14ac:dyDescent="0.2">
      <c r="A85" s="9" t="s">
        <v>293</v>
      </c>
      <c r="B85" s="2" t="s">
        <v>96</v>
      </c>
      <c r="C85" s="2" t="s">
        <v>100</v>
      </c>
      <c r="D85" s="2" t="s">
        <v>149</v>
      </c>
      <c r="E85" s="2"/>
      <c r="F85" s="27">
        <f>+F86+F87</f>
        <v>2118</v>
      </c>
      <c r="G85" s="27">
        <f t="shared" ref="G85:H85" si="32">+G86+G87</f>
        <v>0</v>
      </c>
      <c r="H85" s="27">
        <f t="shared" si="32"/>
        <v>2118</v>
      </c>
      <c r="L85" s="29"/>
    </row>
    <row r="86" spans="1:12" ht="38.25" x14ac:dyDescent="0.2">
      <c r="A86" s="9" t="s">
        <v>21</v>
      </c>
      <c r="B86" s="2" t="s">
        <v>96</v>
      </c>
      <c r="C86" s="2" t="s">
        <v>100</v>
      </c>
      <c r="D86" s="2" t="s">
        <v>149</v>
      </c>
      <c r="E86" s="2">
        <v>100</v>
      </c>
      <c r="F86" s="27">
        <f>+'ведом 8'!G270</f>
        <v>1998</v>
      </c>
      <c r="G86" s="27">
        <f>+'ведом 8'!H270</f>
        <v>0</v>
      </c>
      <c r="H86" s="27">
        <f>+'ведом 8'!I270</f>
        <v>1998</v>
      </c>
      <c r="L86" s="29"/>
    </row>
    <row r="87" spans="1:12" ht="25.5" x14ac:dyDescent="0.2">
      <c r="A87" s="9" t="s">
        <v>66</v>
      </c>
      <c r="B87" s="2" t="s">
        <v>96</v>
      </c>
      <c r="C87" s="2" t="s">
        <v>100</v>
      </c>
      <c r="D87" s="2" t="s">
        <v>149</v>
      </c>
      <c r="E87" s="2" t="s">
        <v>16</v>
      </c>
      <c r="F87" s="27">
        <f>+'ведом 8'!G271</f>
        <v>120</v>
      </c>
      <c r="G87" s="27">
        <f>+'ведом 8'!H271</f>
        <v>0</v>
      </c>
      <c r="H87" s="27">
        <f>+'ведом 8'!I271</f>
        <v>120</v>
      </c>
      <c r="L87" s="29"/>
    </row>
    <row r="88" spans="1:12" ht="38.25" x14ac:dyDescent="0.2">
      <c r="A88" s="39" t="s">
        <v>294</v>
      </c>
      <c r="B88" s="2" t="s">
        <v>96</v>
      </c>
      <c r="C88" s="2" t="s">
        <v>100</v>
      </c>
      <c r="D88" s="2" t="s">
        <v>171</v>
      </c>
      <c r="E88" s="2"/>
      <c r="F88" s="27">
        <f>+F89</f>
        <v>740</v>
      </c>
      <c r="G88" s="27">
        <f t="shared" ref="G88:H88" si="33">+G89</f>
        <v>0</v>
      </c>
      <c r="H88" s="27">
        <f t="shared" si="33"/>
        <v>740</v>
      </c>
      <c r="L88" s="29"/>
    </row>
    <row r="89" spans="1:12" ht="25.5" x14ac:dyDescent="0.2">
      <c r="A89" s="9" t="s">
        <v>66</v>
      </c>
      <c r="B89" s="2" t="s">
        <v>96</v>
      </c>
      <c r="C89" s="2" t="s">
        <v>100</v>
      </c>
      <c r="D89" s="2" t="s">
        <v>171</v>
      </c>
      <c r="E89" s="2">
        <v>200</v>
      </c>
      <c r="F89" s="27">
        <f>+'ведом 8'!G274</f>
        <v>740</v>
      </c>
      <c r="G89" s="27">
        <f>+'ведом 8'!H274</f>
        <v>0</v>
      </c>
      <c r="H89" s="27">
        <f>+'ведом 8'!I274</f>
        <v>740</v>
      </c>
      <c r="L89" s="29"/>
    </row>
    <row r="90" spans="1:12" ht="24" x14ac:dyDescent="0.2">
      <c r="A90" s="42" t="s">
        <v>295</v>
      </c>
      <c r="B90" s="2" t="s">
        <v>96</v>
      </c>
      <c r="C90" s="2" t="s">
        <v>100</v>
      </c>
      <c r="D90" s="2" t="s">
        <v>172</v>
      </c>
      <c r="E90" s="2"/>
      <c r="F90" s="27">
        <f>+F91</f>
        <v>100</v>
      </c>
      <c r="G90" s="27">
        <f t="shared" ref="G90:H90" si="34">+G91</f>
        <v>0</v>
      </c>
      <c r="H90" s="27">
        <f t="shared" si="34"/>
        <v>100</v>
      </c>
      <c r="L90" s="29"/>
    </row>
    <row r="91" spans="1:12" ht="25.5" x14ac:dyDescent="0.2">
      <c r="A91" s="9" t="s">
        <v>66</v>
      </c>
      <c r="B91" s="2" t="s">
        <v>96</v>
      </c>
      <c r="C91" s="2" t="s">
        <v>100</v>
      </c>
      <c r="D91" s="2" t="s">
        <v>172</v>
      </c>
      <c r="E91" s="2">
        <v>200</v>
      </c>
      <c r="F91" s="27">
        <f>+'ведом 8'!G276</f>
        <v>100</v>
      </c>
      <c r="G91" s="27">
        <f>+'ведом 8'!H276</f>
        <v>0</v>
      </c>
      <c r="H91" s="27">
        <f>+'ведом 8'!I276</f>
        <v>100</v>
      </c>
      <c r="L91" s="29"/>
    </row>
    <row r="92" spans="1:12" ht="25.5" x14ac:dyDescent="0.2">
      <c r="A92" s="77" t="s">
        <v>296</v>
      </c>
      <c r="B92" s="2" t="s">
        <v>96</v>
      </c>
      <c r="C92" s="2">
        <v>14</v>
      </c>
      <c r="D92" s="2" t="s">
        <v>266</v>
      </c>
      <c r="E92" s="2"/>
      <c r="F92" s="27">
        <f>+F93</f>
        <v>45</v>
      </c>
      <c r="G92" s="27">
        <f t="shared" ref="G92:H92" si="35">+G93</f>
        <v>0</v>
      </c>
      <c r="H92" s="27">
        <f t="shared" si="35"/>
        <v>45</v>
      </c>
      <c r="L92" s="29"/>
    </row>
    <row r="93" spans="1:12" ht="25.5" x14ac:dyDescent="0.2">
      <c r="A93" s="77" t="s">
        <v>66</v>
      </c>
      <c r="B93" s="2" t="s">
        <v>96</v>
      </c>
      <c r="C93" s="2">
        <v>14</v>
      </c>
      <c r="D93" s="2" t="s">
        <v>266</v>
      </c>
      <c r="E93" s="2">
        <v>200</v>
      </c>
      <c r="F93" s="27">
        <f>+'ведом 8'!G278</f>
        <v>45</v>
      </c>
      <c r="G93" s="27">
        <f>+'ведом 8'!H278</f>
        <v>0</v>
      </c>
      <c r="H93" s="27">
        <f>+'ведом 8'!I278</f>
        <v>45</v>
      </c>
      <c r="L93" s="29"/>
    </row>
    <row r="94" spans="1:12" x14ac:dyDescent="0.2">
      <c r="A94" s="18" t="s">
        <v>73</v>
      </c>
      <c r="B94" s="47" t="s">
        <v>19</v>
      </c>
      <c r="C94" s="32" t="s">
        <v>182</v>
      </c>
      <c r="D94" s="2" t="s">
        <v>64</v>
      </c>
      <c r="E94" s="48"/>
      <c r="F94" s="36">
        <f>+F95+F108+F111</f>
        <v>23331</v>
      </c>
      <c r="G94" s="36">
        <f t="shared" ref="G94:H94" si="36">+G95+G108+G111</f>
        <v>59.6</v>
      </c>
      <c r="H94" s="36">
        <f t="shared" si="36"/>
        <v>23390.6</v>
      </c>
      <c r="I94" s="10">
        <v>22967.7</v>
      </c>
      <c r="J94" s="29">
        <f>+F94-I94</f>
        <v>363.29999999999927</v>
      </c>
      <c r="K94" s="29"/>
      <c r="L94" s="29"/>
    </row>
    <row r="95" spans="1:12" x14ac:dyDescent="0.2">
      <c r="A95" s="18" t="s">
        <v>257</v>
      </c>
      <c r="B95" s="2" t="s">
        <v>19</v>
      </c>
      <c r="C95" s="4" t="s">
        <v>101</v>
      </c>
      <c r="D95" s="2"/>
      <c r="E95" s="48"/>
      <c r="F95" s="36">
        <f>+F96+F103</f>
        <v>6517</v>
      </c>
      <c r="G95" s="36">
        <f t="shared" ref="G95:H95" si="37">+G96+G103</f>
        <v>59.6</v>
      </c>
      <c r="H95" s="36">
        <f t="shared" si="37"/>
        <v>6576.6</v>
      </c>
      <c r="J95" s="29"/>
      <c r="K95" s="29"/>
      <c r="L95" s="29"/>
    </row>
    <row r="96" spans="1:12" x14ac:dyDescent="0.2">
      <c r="A96" s="31" t="s">
        <v>256</v>
      </c>
      <c r="B96" s="2" t="s">
        <v>19</v>
      </c>
      <c r="C96" s="4" t="s">
        <v>101</v>
      </c>
      <c r="D96" s="2" t="s">
        <v>69</v>
      </c>
      <c r="E96" s="2" t="s">
        <v>8</v>
      </c>
      <c r="F96" s="27">
        <f>+F97+F98+F101</f>
        <v>5508</v>
      </c>
      <c r="G96" s="27">
        <f t="shared" ref="G96:H96" si="38">+G97+G98+G101</f>
        <v>59.6</v>
      </c>
      <c r="H96" s="27">
        <f t="shared" si="38"/>
        <v>5567.6</v>
      </c>
      <c r="I96" s="10">
        <v>5177</v>
      </c>
      <c r="J96" s="29"/>
    </row>
    <row r="97" spans="1:13" ht="38.25" x14ac:dyDescent="0.2">
      <c r="A97" s="9" t="s">
        <v>21</v>
      </c>
      <c r="B97" s="2" t="s">
        <v>19</v>
      </c>
      <c r="C97" s="2" t="s">
        <v>101</v>
      </c>
      <c r="D97" s="2" t="s">
        <v>70</v>
      </c>
      <c r="E97" s="2">
        <v>100</v>
      </c>
      <c r="F97" s="27">
        <f>+'ведом 8'!G46</f>
        <v>4386</v>
      </c>
      <c r="G97" s="27">
        <f>+'ведом 8'!H46</f>
        <v>0</v>
      </c>
      <c r="H97" s="27">
        <f>+'ведом 8'!I46</f>
        <v>4386</v>
      </c>
      <c r="I97" s="27"/>
      <c r="L97" s="29"/>
    </row>
    <row r="98" spans="1:13" x14ac:dyDescent="0.2">
      <c r="A98" s="9" t="s">
        <v>118</v>
      </c>
      <c r="B98" s="2" t="s">
        <v>19</v>
      </c>
      <c r="C98" s="2" t="s">
        <v>101</v>
      </c>
      <c r="D98" s="2" t="s">
        <v>71</v>
      </c>
      <c r="E98" s="2" t="s">
        <v>8</v>
      </c>
      <c r="F98" s="27">
        <f>+F99+F100</f>
        <v>1122</v>
      </c>
      <c r="G98" s="27">
        <f t="shared" ref="G98:H98" si="39">+G99+G100</f>
        <v>14.6</v>
      </c>
      <c r="H98" s="27">
        <f t="shared" si="39"/>
        <v>1136.5999999999999</v>
      </c>
      <c r="L98" s="29"/>
    </row>
    <row r="99" spans="1:13" ht="25.5" x14ac:dyDescent="0.2">
      <c r="A99" s="9" t="s">
        <v>66</v>
      </c>
      <c r="B99" s="2" t="s">
        <v>19</v>
      </c>
      <c r="C99" s="2" t="s">
        <v>101</v>
      </c>
      <c r="D99" s="2" t="s">
        <v>71</v>
      </c>
      <c r="E99" s="2" t="s">
        <v>16</v>
      </c>
      <c r="F99" s="27">
        <f>+'ведом 8'!G48</f>
        <v>1074</v>
      </c>
      <c r="G99" s="27">
        <f>+'ведом 8'!H48</f>
        <v>14.6</v>
      </c>
      <c r="H99" s="27">
        <f>+'ведом 8'!I48</f>
        <v>1088.5999999999999</v>
      </c>
      <c r="L99" s="29"/>
    </row>
    <row r="100" spans="1:13" x14ac:dyDescent="0.2">
      <c r="A100" s="9" t="s">
        <v>24</v>
      </c>
      <c r="B100" s="2" t="s">
        <v>19</v>
      </c>
      <c r="C100" s="2" t="s">
        <v>101</v>
      </c>
      <c r="D100" s="2" t="s">
        <v>71</v>
      </c>
      <c r="E100" s="2" t="s">
        <v>25</v>
      </c>
      <c r="F100" s="27">
        <f>+'ведом 8'!G49</f>
        <v>48</v>
      </c>
      <c r="G100" s="27">
        <f>+'ведом 8'!H49</f>
        <v>0</v>
      </c>
      <c r="H100" s="27">
        <f>+'ведом 8'!I49</f>
        <v>48</v>
      </c>
      <c r="L100" s="29"/>
    </row>
    <row r="101" spans="1:13" ht="25.5" x14ac:dyDescent="0.2">
      <c r="A101" s="9" t="s">
        <v>340</v>
      </c>
      <c r="B101" s="2" t="s">
        <v>19</v>
      </c>
      <c r="C101" s="2" t="s">
        <v>101</v>
      </c>
      <c r="D101" s="2" t="s">
        <v>339</v>
      </c>
      <c r="E101" s="2"/>
      <c r="F101" s="27">
        <f>+'ведом 8'!G50</f>
        <v>0</v>
      </c>
      <c r="G101" s="27">
        <f>+'ведом 8'!H50</f>
        <v>45</v>
      </c>
      <c r="H101" s="27">
        <f>+'ведом 8'!I50</f>
        <v>45</v>
      </c>
      <c r="L101" s="29"/>
    </row>
    <row r="102" spans="1:13" ht="38.25" x14ac:dyDescent="0.2">
      <c r="A102" s="9" t="s">
        <v>322</v>
      </c>
      <c r="B102" s="2" t="s">
        <v>19</v>
      </c>
      <c r="C102" s="2" t="s">
        <v>101</v>
      </c>
      <c r="D102" s="2" t="s">
        <v>339</v>
      </c>
      <c r="E102" s="2">
        <v>100</v>
      </c>
      <c r="F102" s="27">
        <f>+'ведом 8'!G51</f>
        <v>0</v>
      </c>
      <c r="G102" s="27">
        <f>+'ведом 8'!H51</f>
        <v>45</v>
      </c>
      <c r="H102" s="27">
        <f>+'ведом 8'!I51</f>
        <v>45</v>
      </c>
      <c r="L102" s="29"/>
    </row>
    <row r="103" spans="1:13" x14ac:dyDescent="0.2">
      <c r="A103" s="9" t="s">
        <v>158</v>
      </c>
      <c r="B103" s="2" t="s">
        <v>19</v>
      </c>
      <c r="C103" s="2" t="s">
        <v>101</v>
      </c>
      <c r="D103" s="2"/>
      <c r="E103" s="2"/>
      <c r="F103" s="27">
        <f>+F104+F106</f>
        <v>1009</v>
      </c>
      <c r="G103" s="27">
        <f t="shared" ref="G103:H103" si="40">+G104+G106</f>
        <v>0</v>
      </c>
      <c r="H103" s="27">
        <f t="shared" si="40"/>
        <v>1009</v>
      </c>
      <c r="L103" s="29"/>
    </row>
    <row r="104" spans="1:13" ht="38.25" x14ac:dyDescent="0.2">
      <c r="A104" s="39" t="s">
        <v>297</v>
      </c>
      <c r="B104" s="2" t="s">
        <v>19</v>
      </c>
      <c r="C104" s="2" t="s">
        <v>101</v>
      </c>
      <c r="D104" s="2" t="s">
        <v>167</v>
      </c>
      <c r="E104" s="2"/>
      <c r="F104" s="27">
        <f>+F105</f>
        <v>725</v>
      </c>
      <c r="G104" s="27">
        <f t="shared" ref="G104:H104" si="41">+G105</f>
        <v>0</v>
      </c>
      <c r="H104" s="27">
        <f t="shared" si="41"/>
        <v>725</v>
      </c>
      <c r="L104" s="29"/>
    </row>
    <row r="105" spans="1:13" ht="25.5" x14ac:dyDescent="0.2">
      <c r="A105" s="9" t="s">
        <v>66</v>
      </c>
      <c r="B105" s="2" t="s">
        <v>19</v>
      </c>
      <c r="C105" s="2" t="s">
        <v>101</v>
      </c>
      <c r="D105" s="2" t="s">
        <v>167</v>
      </c>
      <c r="E105" s="2">
        <v>200</v>
      </c>
      <c r="F105" s="27">
        <f>+'ведом 8'!G54</f>
        <v>725</v>
      </c>
      <c r="G105" s="27">
        <f>+'ведом 8'!H54</f>
        <v>0</v>
      </c>
      <c r="H105" s="27">
        <f>+'ведом 8'!I54</f>
        <v>725</v>
      </c>
      <c r="L105" s="29"/>
    </row>
    <row r="106" spans="1:13" ht="24" x14ac:dyDescent="0.2">
      <c r="A106" s="42" t="s">
        <v>222</v>
      </c>
      <c r="B106" s="2" t="s">
        <v>19</v>
      </c>
      <c r="C106" s="2" t="s">
        <v>101</v>
      </c>
      <c r="D106" s="26" t="s">
        <v>224</v>
      </c>
      <c r="E106" s="2"/>
      <c r="F106" s="27">
        <f>+F107</f>
        <v>284</v>
      </c>
      <c r="G106" s="27">
        <f t="shared" ref="G106:H106" si="42">+G107</f>
        <v>0</v>
      </c>
      <c r="H106" s="27">
        <f t="shared" si="42"/>
        <v>284</v>
      </c>
      <c r="L106" s="29"/>
    </row>
    <row r="107" spans="1:13" ht="25.5" x14ac:dyDescent="0.2">
      <c r="A107" s="9" t="s">
        <v>66</v>
      </c>
      <c r="B107" s="2" t="s">
        <v>19</v>
      </c>
      <c r="C107" s="4" t="s">
        <v>101</v>
      </c>
      <c r="D107" s="26" t="s">
        <v>224</v>
      </c>
      <c r="E107" s="2">
        <v>200</v>
      </c>
      <c r="F107" s="27">
        <f>+'ведом 8'!G282</f>
        <v>284</v>
      </c>
      <c r="G107" s="27">
        <f>+'ведом 8'!H282</f>
        <v>0</v>
      </c>
      <c r="H107" s="27">
        <f>+'ведом 8'!I282</f>
        <v>284</v>
      </c>
      <c r="L107" s="29"/>
    </row>
    <row r="108" spans="1:13" ht="25.5" x14ac:dyDescent="0.2">
      <c r="A108" s="18" t="s">
        <v>298</v>
      </c>
      <c r="B108" s="4" t="s">
        <v>19</v>
      </c>
      <c r="C108" s="4" t="s">
        <v>100</v>
      </c>
      <c r="D108" s="2"/>
      <c r="E108" s="2"/>
      <c r="F108" s="27">
        <f>+F109</f>
        <v>15914</v>
      </c>
      <c r="G108" s="27">
        <f t="shared" ref="G108:H109" si="43">+G109</f>
        <v>0</v>
      </c>
      <c r="H108" s="27">
        <f t="shared" si="43"/>
        <v>15914</v>
      </c>
      <c r="L108" s="29"/>
    </row>
    <row r="109" spans="1:13" x14ac:dyDescent="0.2">
      <c r="A109" s="9" t="s">
        <v>154</v>
      </c>
      <c r="B109" s="4" t="s">
        <v>19</v>
      </c>
      <c r="C109" s="4" t="s">
        <v>100</v>
      </c>
      <c r="D109" s="2" t="s">
        <v>203</v>
      </c>
      <c r="E109" s="2"/>
      <c r="F109" s="27">
        <f>+F110</f>
        <v>15914</v>
      </c>
      <c r="G109" s="27">
        <f t="shared" si="43"/>
        <v>0</v>
      </c>
      <c r="H109" s="27">
        <f t="shared" si="43"/>
        <v>15914</v>
      </c>
      <c r="L109" s="29"/>
    </row>
    <row r="110" spans="1:13" ht="25.5" x14ac:dyDescent="0.2">
      <c r="A110" s="9" t="s">
        <v>66</v>
      </c>
      <c r="B110" s="2" t="s">
        <v>19</v>
      </c>
      <c r="C110" s="4" t="s">
        <v>100</v>
      </c>
      <c r="D110" s="2" t="s">
        <v>203</v>
      </c>
      <c r="E110" s="2">
        <v>200</v>
      </c>
      <c r="F110" s="27">
        <f>+'ведом 8'!G284</f>
        <v>15914</v>
      </c>
      <c r="G110" s="27">
        <f>+'ведом 8'!H284</f>
        <v>0</v>
      </c>
      <c r="H110" s="27">
        <f>+'ведом 8'!I284</f>
        <v>15914</v>
      </c>
      <c r="L110" s="29"/>
    </row>
    <row r="111" spans="1:13" x14ac:dyDescent="0.2">
      <c r="A111" s="9" t="s">
        <v>156</v>
      </c>
      <c r="B111" s="2" t="s">
        <v>19</v>
      </c>
      <c r="C111" s="4" t="s">
        <v>30</v>
      </c>
      <c r="D111" s="2"/>
      <c r="E111" s="2"/>
      <c r="F111" s="27">
        <f>+F112</f>
        <v>900</v>
      </c>
      <c r="G111" s="27">
        <f t="shared" ref="G111:H111" si="44">+G112</f>
        <v>0</v>
      </c>
      <c r="H111" s="27">
        <f t="shared" si="44"/>
        <v>900</v>
      </c>
      <c r="I111" s="10">
        <v>2797.3</v>
      </c>
      <c r="J111" s="29">
        <f>+F111-I111</f>
        <v>-1897.3000000000002</v>
      </c>
      <c r="L111" s="29"/>
    </row>
    <row r="112" spans="1:13" x14ac:dyDescent="0.2">
      <c r="A112" s="9" t="s">
        <v>159</v>
      </c>
      <c r="B112" s="2" t="s">
        <v>19</v>
      </c>
      <c r="C112" s="4" t="s">
        <v>30</v>
      </c>
      <c r="D112" s="2"/>
      <c r="E112" s="2"/>
      <c r="F112" s="27">
        <f>+F113+F115+F117</f>
        <v>900</v>
      </c>
      <c r="G112" s="27">
        <f t="shared" ref="G112:H112" si="45">+G113+G115+G117</f>
        <v>0</v>
      </c>
      <c r="H112" s="27">
        <f t="shared" si="45"/>
        <v>900</v>
      </c>
      <c r="L112" s="29"/>
      <c r="M112" s="33"/>
    </row>
    <row r="113" spans="1:13" ht="25.5" x14ac:dyDescent="0.2">
      <c r="A113" s="38" t="s">
        <v>299</v>
      </c>
      <c r="B113" s="2" t="s">
        <v>19</v>
      </c>
      <c r="C113" s="4" t="s">
        <v>30</v>
      </c>
      <c r="D113" s="2" t="s">
        <v>173</v>
      </c>
      <c r="E113" s="2"/>
      <c r="F113" s="27">
        <f>+F114</f>
        <v>50</v>
      </c>
      <c r="G113" s="27">
        <f t="shared" ref="G113:H113" si="46">+G114</f>
        <v>0</v>
      </c>
      <c r="H113" s="27">
        <f t="shared" si="46"/>
        <v>50</v>
      </c>
      <c r="L113" s="29"/>
      <c r="M113" s="33"/>
    </row>
    <row r="114" spans="1:13" ht="25.5" x14ac:dyDescent="0.2">
      <c r="A114" s="9" t="s">
        <v>66</v>
      </c>
      <c r="B114" s="2" t="s">
        <v>19</v>
      </c>
      <c r="C114" s="4" t="s">
        <v>30</v>
      </c>
      <c r="D114" s="2" t="s">
        <v>173</v>
      </c>
      <c r="E114" s="2">
        <v>200</v>
      </c>
      <c r="F114" s="27">
        <f>+'ведом 8'!G287</f>
        <v>50</v>
      </c>
      <c r="G114" s="27">
        <f>+'ведом 8'!H287</f>
        <v>0</v>
      </c>
      <c r="H114" s="27">
        <f>+'ведом 8'!I287</f>
        <v>50</v>
      </c>
      <c r="L114" s="29"/>
      <c r="M114" s="33"/>
    </row>
    <row r="115" spans="1:13" ht="25.5" x14ac:dyDescent="0.2">
      <c r="A115" s="37" t="s">
        <v>279</v>
      </c>
      <c r="B115" s="2" t="s">
        <v>19</v>
      </c>
      <c r="C115" s="4" t="s">
        <v>30</v>
      </c>
      <c r="D115" s="2" t="s">
        <v>174</v>
      </c>
      <c r="E115" s="2"/>
      <c r="F115" s="27">
        <f>+F116</f>
        <v>800</v>
      </c>
      <c r="G115" s="27">
        <f t="shared" ref="G115:H115" si="47">+G116</f>
        <v>0</v>
      </c>
      <c r="H115" s="27">
        <f t="shared" si="47"/>
        <v>800</v>
      </c>
      <c r="L115" s="29"/>
      <c r="M115" s="33"/>
    </row>
    <row r="116" spans="1:13" ht="25.5" x14ac:dyDescent="0.2">
      <c r="A116" s="9" t="s">
        <v>66</v>
      </c>
      <c r="B116" s="2" t="s">
        <v>19</v>
      </c>
      <c r="C116" s="4" t="s">
        <v>30</v>
      </c>
      <c r="D116" s="2" t="s">
        <v>174</v>
      </c>
      <c r="E116" s="2">
        <v>200</v>
      </c>
      <c r="F116" s="27">
        <f>+'ведом 8'!G289</f>
        <v>800</v>
      </c>
      <c r="G116" s="27">
        <f>+'ведом 8'!H289</f>
        <v>0</v>
      </c>
      <c r="H116" s="27">
        <f>+'ведом 8'!I289</f>
        <v>800</v>
      </c>
      <c r="L116" s="29"/>
      <c r="M116" s="33"/>
    </row>
    <row r="117" spans="1:13" ht="26.25" customHeight="1" x14ac:dyDescent="0.2">
      <c r="A117" s="119" t="s">
        <v>280</v>
      </c>
      <c r="B117" s="91" t="s">
        <v>19</v>
      </c>
      <c r="C117" s="91" t="s">
        <v>30</v>
      </c>
      <c r="D117" s="92" t="s">
        <v>230</v>
      </c>
      <c r="E117" s="26"/>
      <c r="F117" s="27">
        <f>+F118</f>
        <v>50</v>
      </c>
      <c r="G117" s="27">
        <f t="shared" ref="G117:H117" si="48">+G118</f>
        <v>0</v>
      </c>
      <c r="H117" s="27">
        <f t="shared" si="48"/>
        <v>50</v>
      </c>
      <c r="L117" s="29"/>
      <c r="M117" s="33"/>
    </row>
    <row r="118" spans="1:13" ht="25.5" x14ac:dyDescent="0.2">
      <c r="A118" s="94" t="s">
        <v>66</v>
      </c>
      <c r="B118" s="91" t="s">
        <v>19</v>
      </c>
      <c r="C118" s="91" t="s">
        <v>30</v>
      </c>
      <c r="D118" s="92" t="s">
        <v>230</v>
      </c>
      <c r="E118" s="26">
        <v>200</v>
      </c>
      <c r="F118" s="27">
        <f>+'ведом 8'!G291</f>
        <v>50</v>
      </c>
      <c r="G118" s="27">
        <f>+'ведом 8'!H291</f>
        <v>0</v>
      </c>
      <c r="H118" s="27">
        <f>+'ведом 8'!I291</f>
        <v>50</v>
      </c>
      <c r="L118" s="29"/>
      <c r="M118" s="33"/>
    </row>
    <row r="119" spans="1:13" s="24" customFormat="1" x14ac:dyDescent="0.2">
      <c r="A119" s="51" t="s">
        <v>152</v>
      </c>
      <c r="B119" s="71" t="s">
        <v>101</v>
      </c>
      <c r="C119" s="71" t="s">
        <v>182</v>
      </c>
      <c r="D119" s="52"/>
      <c r="E119" s="51"/>
      <c r="F119" s="73">
        <f>+F120</f>
        <v>6535</v>
      </c>
      <c r="G119" s="73">
        <f t="shared" ref="G119:H119" si="49">+G120</f>
        <v>-505.84899999999999</v>
      </c>
      <c r="H119" s="73">
        <f t="shared" si="49"/>
        <v>6029.1509999999998</v>
      </c>
      <c r="I119" s="24">
        <v>5065.8</v>
      </c>
      <c r="J119" s="24">
        <f>+F119-I119</f>
        <v>1469.1999999999998</v>
      </c>
      <c r="L119" s="30"/>
    </row>
    <row r="120" spans="1:13" s="24" customFormat="1" x14ac:dyDescent="0.2">
      <c r="A120" s="18" t="s">
        <v>57</v>
      </c>
      <c r="B120" s="71" t="s">
        <v>101</v>
      </c>
      <c r="C120" s="71" t="s">
        <v>96</v>
      </c>
      <c r="D120" s="71"/>
      <c r="E120" s="49"/>
      <c r="F120" s="73">
        <f>+F121+F123+F125</f>
        <v>6535</v>
      </c>
      <c r="G120" s="73">
        <f t="shared" ref="G120:H120" si="50">+G121+G123+G125</f>
        <v>-505.84899999999999</v>
      </c>
      <c r="H120" s="73">
        <f t="shared" si="50"/>
        <v>6029.1509999999998</v>
      </c>
      <c r="L120" s="30"/>
    </row>
    <row r="121" spans="1:13" s="24" customFormat="1" ht="15.75" customHeight="1" x14ac:dyDescent="0.2">
      <c r="A121" s="42" t="s">
        <v>300</v>
      </c>
      <c r="B121" s="53" t="s">
        <v>101</v>
      </c>
      <c r="C121" s="53" t="s">
        <v>96</v>
      </c>
      <c r="D121" s="56" t="s">
        <v>175</v>
      </c>
      <c r="E121" s="49"/>
      <c r="F121" s="74">
        <f>+F122</f>
        <v>1214</v>
      </c>
      <c r="G121" s="74">
        <f t="shared" ref="G121:H121" si="51">+G122</f>
        <v>0</v>
      </c>
      <c r="H121" s="74">
        <f t="shared" si="51"/>
        <v>1214</v>
      </c>
      <c r="L121" s="30"/>
    </row>
    <row r="122" spans="1:13" s="24" customFormat="1" ht="25.5" x14ac:dyDescent="0.2">
      <c r="A122" s="9" t="s">
        <v>66</v>
      </c>
      <c r="B122" s="53" t="s">
        <v>101</v>
      </c>
      <c r="C122" s="53" t="s">
        <v>96</v>
      </c>
      <c r="D122" s="56" t="s">
        <v>175</v>
      </c>
      <c r="E122" s="49">
        <v>200</v>
      </c>
      <c r="F122" s="74">
        <f>+'ведом 8'!G295</f>
        <v>1214</v>
      </c>
      <c r="G122" s="74">
        <f>+'ведом 8'!H295</f>
        <v>0</v>
      </c>
      <c r="H122" s="74">
        <f>+'ведом 8'!I295</f>
        <v>1214</v>
      </c>
      <c r="L122" s="30"/>
    </row>
    <row r="123" spans="1:13" s="24" customFormat="1" x14ac:dyDescent="0.2">
      <c r="A123" s="37" t="s">
        <v>258</v>
      </c>
      <c r="B123" s="53" t="s">
        <v>101</v>
      </c>
      <c r="C123" s="53" t="s">
        <v>96</v>
      </c>
      <c r="D123" s="56" t="s">
        <v>187</v>
      </c>
      <c r="E123" s="49"/>
      <c r="F123" s="74">
        <f>+F124</f>
        <v>3300</v>
      </c>
      <c r="G123" s="74">
        <f t="shared" ref="G123:H123" si="52">+G124</f>
        <v>0</v>
      </c>
      <c r="H123" s="74">
        <f t="shared" si="52"/>
        <v>3300</v>
      </c>
      <c r="L123" s="30"/>
    </row>
    <row r="124" spans="1:13" s="24" customFormat="1" ht="25.5" x14ac:dyDescent="0.2">
      <c r="A124" s="9" t="s">
        <v>66</v>
      </c>
      <c r="B124" s="53" t="s">
        <v>101</v>
      </c>
      <c r="C124" s="53" t="s">
        <v>96</v>
      </c>
      <c r="D124" s="56" t="s">
        <v>187</v>
      </c>
      <c r="E124" s="49">
        <v>200</v>
      </c>
      <c r="F124" s="74">
        <f>+'ведом 8'!G297</f>
        <v>3300</v>
      </c>
      <c r="G124" s="74">
        <f>+'ведом 8'!H297</f>
        <v>0</v>
      </c>
      <c r="H124" s="74">
        <f>+'ведом 8'!I297</f>
        <v>3300</v>
      </c>
      <c r="L124" s="30"/>
    </row>
    <row r="125" spans="1:13" s="24" customFormat="1" ht="17.25" customHeight="1" x14ac:dyDescent="0.2">
      <c r="A125" s="77" t="s">
        <v>223</v>
      </c>
      <c r="B125" s="53" t="s">
        <v>101</v>
      </c>
      <c r="C125" s="53" t="s">
        <v>96</v>
      </c>
      <c r="D125" s="115" t="s">
        <v>225</v>
      </c>
      <c r="E125" s="49"/>
      <c r="F125" s="74">
        <f>+F126</f>
        <v>2021</v>
      </c>
      <c r="G125" s="74">
        <f t="shared" ref="G125:H125" si="53">+G126</f>
        <v>-505.84899999999999</v>
      </c>
      <c r="H125" s="74">
        <f t="shared" si="53"/>
        <v>1515.1510000000001</v>
      </c>
      <c r="L125" s="30"/>
    </row>
    <row r="126" spans="1:13" s="24" customFormat="1" ht="25.5" x14ac:dyDescent="0.2">
      <c r="A126" s="9" t="s">
        <v>66</v>
      </c>
      <c r="B126" s="53" t="s">
        <v>101</v>
      </c>
      <c r="C126" s="53" t="s">
        <v>96</v>
      </c>
      <c r="D126" s="115" t="s">
        <v>225</v>
      </c>
      <c r="E126" s="49">
        <v>200</v>
      </c>
      <c r="F126" s="74">
        <f>+'ведом 8'!G299</f>
        <v>2021</v>
      </c>
      <c r="G126" s="74">
        <f>+'ведом 8'!H299</f>
        <v>-505.84899999999999</v>
      </c>
      <c r="H126" s="74">
        <f>+'ведом 8'!I299</f>
        <v>1515.1510000000001</v>
      </c>
      <c r="L126" s="30"/>
    </row>
    <row r="127" spans="1:13" s="24" customFormat="1" x14ac:dyDescent="0.2">
      <c r="A127" s="102" t="s">
        <v>245</v>
      </c>
      <c r="B127" s="71" t="s">
        <v>98</v>
      </c>
      <c r="C127" s="71" t="s">
        <v>182</v>
      </c>
      <c r="D127" s="54"/>
      <c r="E127" s="51"/>
      <c r="F127" s="73">
        <f>+F128+F130+F132</f>
        <v>5541</v>
      </c>
      <c r="G127" s="73">
        <f t="shared" ref="G127:H127" si="54">+G128+G130+G132</f>
        <v>-4220.32</v>
      </c>
      <c r="H127" s="73">
        <f t="shared" si="54"/>
        <v>1320.6799999999998</v>
      </c>
      <c r="L127" s="30"/>
    </row>
    <row r="128" spans="1:13" s="24" customFormat="1" x14ac:dyDescent="0.2">
      <c r="A128" s="77" t="s">
        <v>245</v>
      </c>
      <c r="B128" s="53" t="s">
        <v>98</v>
      </c>
      <c r="C128" s="53" t="s">
        <v>12</v>
      </c>
      <c r="D128" s="125" t="s">
        <v>253</v>
      </c>
      <c r="E128" s="49"/>
      <c r="F128" s="74">
        <f>+F129</f>
        <v>541</v>
      </c>
      <c r="G128" s="74">
        <f t="shared" ref="G128:H128" si="55">+G129</f>
        <v>0</v>
      </c>
      <c r="H128" s="74">
        <f t="shared" si="55"/>
        <v>541</v>
      </c>
      <c r="L128" s="30"/>
    </row>
    <row r="129" spans="1:12" s="24" customFormat="1" ht="25.5" x14ac:dyDescent="0.2">
      <c r="A129" s="77" t="s">
        <v>66</v>
      </c>
      <c r="B129" s="53" t="s">
        <v>98</v>
      </c>
      <c r="C129" s="53" t="s">
        <v>12</v>
      </c>
      <c r="D129" s="125" t="s">
        <v>253</v>
      </c>
      <c r="E129" s="49">
        <v>200</v>
      </c>
      <c r="F129" s="74">
        <f>+'ведом 8'!G302</f>
        <v>541</v>
      </c>
      <c r="G129" s="74">
        <f>+'ведом 8'!H302</f>
        <v>0</v>
      </c>
      <c r="H129" s="74">
        <f>+'ведом 8'!I302</f>
        <v>541</v>
      </c>
      <c r="L129" s="30"/>
    </row>
    <row r="130" spans="1:12" s="24" customFormat="1" ht="25.5" x14ac:dyDescent="0.2">
      <c r="A130" s="77" t="s">
        <v>282</v>
      </c>
      <c r="B130" s="53" t="s">
        <v>98</v>
      </c>
      <c r="C130" s="53" t="s">
        <v>96</v>
      </c>
      <c r="D130" s="129" t="s">
        <v>253</v>
      </c>
      <c r="E130" s="49"/>
      <c r="F130" s="74">
        <f>+F131</f>
        <v>5000</v>
      </c>
      <c r="G130" s="74">
        <f t="shared" ref="G130:H130" si="56">+G131</f>
        <v>-5000</v>
      </c>
      <c r="H130" s="74">
        <f t="shared" si="56"/>
        <v>0</v>
      </c>
      <c r="L130" s="30"/>
    </row>
    <row r="131" spans="1:12" s="24" customFormat="1" ht="25.5" x14ac:dyDescent="0.2">
      <c r="A131" s="77" t="s">
        <v>66</v>
      </c>
      <c r="B131" s="53" t="s">
        <v>98</v>
      </c>
      <c r="C131" s="53" t="s">
        <v>96</v>
      </c>
      <c r="D131" s="129" t="s">
        <v>253</v>
      </c>
      <c r="E131" s="49">
        <v>200</v>
      </c>
      <c r="F131" s="74">
        <f>+'ведом 8'!G304</f>
        <v>5000</v>
      </c>
      <c r="G131" s="74">
        <f>+'ведом 8'!H304</f>
        <v>-5000</v>
      </c>
      <c r="H131" s="74">
        <f>+'ведом 8'!I304</f>
        <v>0</v>
      </c>
      <c r="L131" s="30"/>
    </row>
    <row r="132" spans="1:12" s="24" customFormat="1" ht="25.5" x14ac:dyDescent="0.2">
      <c r="A132" s="77" t="s">
        <v>346</v>
      </c>
      <c r="B132" s="53" t="s">
        <v>98</v>
      </c>
      <c r="C132" s="53" t="s">
        <v>96</v>
      </c>
      <c r="D132" s="137" t="s">
        <v>345</v>
      </c>
      <c r="E132" s="49"/>
      <c r="F132" s="74">
        <f>+'ведом 8'!G305</f>
        <v>0</v>
      </c>
      <c r="G132" s="74">
        <f>+'ведом 8'!H305</f>
        <v>779.68</v>
      </c>
      <c r="H132" s="74">
        <f>+'ведом 8'!I305</f>
        <v>779.68</v>
      </c>
      <c r="L132" s="30"/>
    </row>
    <row r="133" spans="1:12" s="24" customFormat="1" ht="25.5" x14ac:dyDescent="0.2">
      <c r="A133" s="77" t="s">
        <v>66</v>
      </c>
      <c r="B133" s="53" t="s">
        <v>98</v>
      </c>
      <c r="C133" s="53" t="s">
        <v>96</v>
      </c>
      <c r="D133" s="137" t="s">
        <v>345</v>
      </c>
      <c r="E133" s="49">
        <v>200</v>
      </c>
      <c r="F133" s="74">
        <f>+'ведом 8'!G306</f>
        <v>0</v>
      </c>
      <c r="G133" s="74">
        <f>+'ведом 8'!H306</f>
        <v>779.68</v>
      </c>
      <c r="H133" s="74">
        <f>+'ведом 8'!I306</f>
        <v>779.68</v>
      </c>
      <c r="L133" s="30"/>
    </row>
    <row r="134" spans="1:12" s="24" customFormat="1" x14ac:dyDescent="0.2">
      <c r="A134" s="51" t="s">
        <v>9</v>
      </c>
      <c r="B134" s="32" t="s">
        <v>10</v>
      </c>
      <c r="C134" s="72"/>
      <c r="D134" s="54"/>
      <c r="E134" s="51"/>
      <c r="F134" s="75">
        <f>+F135+F139+F157+F165+F170</f>
        <v>600599.80000000005</v>
      </c>
      <c r="G134" s="75">
        <f t="shared" ref="G134:H134" si="57">+G135+G139+G157+G165+G170</f>
        <v>11431.893000000002</v>
      </c>
      <c r="H134" s="75">
        <f t="shared" si="57"/>
        <v>612031.69299999997</v>
      </c>
      <c r="I134" s="24">
        <v>532710.40000000002</v>
      </c>
      <c r="J134" s="30">
        <f>+F134-I134</f>
        <v>67889.400000000023</v>
      </c>
      <c r="K134" s="30"/>
      <c r="L134" s="30"/>
    </row>
    <row r="135" spans="1:12" x14ac:dyDescent="0.2">
      <c r="A135" s="9" t="s">
        <v>125</v>
      </c>
      <c r="B135" s="2" t="s">
        <v>10</v>
      </c>
      <c r="C135" s="4" t="s">
        <v>23</v>
      </c>
      <c r="D135" s="2" t="s">
        <v>191</v>
      </c>
      <c r="E135" s="2"/>
      <c r="F135" s="27">
        <f>+F136</f>
        <v>159160.6</v>
      </c>
      <c r="G135" s="27">
        <f t="shared" ref="G135:H137" si="58">+G136</f>
        <v>2351.37</v>
      </c>
      <c r="H135" s="27">
        <f t="shared" si="58"/>
        <v>161511.97</v>
      </c>
      <c r="L135" s="29"/>
    </row>
    <row r="136" spans="1:12" ht="25.5" x14ac:dyDescent="0.2">
      <c r="A136" s="9" t="s">
        <v>273</v>
      </c>
      <c r="B136" s="2" t="s">
        <v>10</v>
      </c>
      <c r="C136" s="4" t="s">
        <v>23</v>
      </c>
      <c r="D136" s="2" t="s">
        <v>126</v>
      </c>
      <c r="E136" s="2"/>
      <c r="F136" s="27">
        <f>+F137</f>
        <v>159160.6</v>
      </c>
      <c r="G136" s="27">
        <f t="shared" si="58"/>
        <v>2351.37</v>
      </c>
      <c r="H136" s="27">
        <f t="shared" si="58"/>
        <v>161511.97</v>
      </c>
      <c r="L136" s="29"/>
    </row>
    <row r="137" spans="1:12" x14ac:dyDescent="0.2">
      <c r="A137" s="9" t="s">
        <v>130</v>
      </c>
      <c r="B137" s="2" t="s">
        <v>10</v>
      </c>
      <c r="C137" s="4" t="s">
        <v>23</v>
      </c>
      <c r="D137" s="2" t="s">
        <v>126</v>
      </c>
      <c r="E137" s="2"/>
      <c r="F137" s="27">
        <f>+F138</f>
        <v>159160.6</v>
      </c>
      <c r="G137" s="27">
        <f t="shared" si="58"/>
        <v>2351.37</v>
      </c>
      <c r="H137" s="27">
        <f t="shared" si="58"/>
        <v>161511.97</v>
      </c>
      <c r="L137" s="29"/>
    </row>
    <row r="138" spans="1:12" ht="25.5" x14ac:dyDescent="0.2">
      <c r="A138" s="9" t="s">
        <v>13</v>
      </c>
      <c r="B138" s="2" t="s">
        <v>10</v>
      </c>
      <c r="C138" s="4" t="s">
        <v>23</v>
      </c>
      <c r="D138" s="2" t="s">
        <v>126</v>
      </c>
      <c r="E138" s="2" t="s">
        <v>14</v>
      </c>
      <c r="F138" s="27">
        <f>+'ведом 8'!G88</f>
        <v>159160.6</v>
      </c>
      <c r="G138" s="27">
        <f>+'ведом 8'!H88</f>
        <v>2351.37</v>
      </c>
      <c r="H138" s="27">
        <f>+'ведом 8'!I88</f>
        <v>161511.97</v>
      </c>
      <c r="L138" s="29"/>
    </row>
    <row r="139" spans="1:12" x14ac:dyDescent="0.2">
      <c r="A139" s="9" t="s">
        <v>11</v>
      </c>
      <c r="B139" s="2" t="s">
        <v>10</v>
      </c>
      <c r="C139" s="4" t="s">
        <v>12</v>
      </c>
      <c r="D139" s="2"/>
      <c r="E139" s="2"/>
      <c r="F139" s="27">
        <f>+F140+F143+F145+F147+F149+F151+F153+F155</f>
        <v>397901.2</v>
      </c>
      <c r="G139" s="27">
        <f t="shared" ref="G139:H139" si="59">+G140+G143+G145+G147+G149+G151+G153+G155</f>
        <v>8032.4230000000007</v>
      </c>
      <c r="H139" s="27">
        <f t="shared" si="59"/>
        <v>405933.62299999996</v>
      </c>
      <c r="L139" s="29"/>
    </row>
    <row r="140" spans="1:12" ht="25.5" x14ac:dyDescent="0.2">
      <c r="A140" s="9" t="s">
        <v>273</v>
      </c>
      <c r="B140" s="2" t="s">
        <v>10</v>
      </c>
      <c r="C140" s="2" t="s">
        <v>12</v>
      </c>
      <c r="D140" s="2" t="s">
        <v>127</v>
      </c>
      <c r="E140" s="2"/>
      <c r="F140" s="27">
        <f>+F141</f>
        <v>348097.6</v>
      </c>
      <c r="G140" s="27">
        <f t="shared" ref="G140:H141" si="60">+G141</f>
        <v>8032.3600000000006</v>
      </c>
      <c r="H140" s="27">
        <f t="shared" si="60"/>
        <v>356129.95999999996</v>
      </c>
      <c r="L140" s="29"/>
    </row>
    <row r="141" spans="1:12" x14ac:dyDescent="0.2">
      <c r="A141" s="9" t="s">
        <v>129</v>
      </c>
      <c r="B141" s="2" t="s">
        <v>10</v>
      </c>
      <c r="C141" s="2" t="s">
        <v>12</v>
      </c>
      <c r="D141" s="2" t="s">
        <v>127</v>
      </c>
      <c r="E141" s="2"/>
      <c r="F141" s="27">
        <f>+F142</f>
        <v>348097.6</v>
      </c>
      <c r="G141" s="27">
        <f t="shared" si="60"/>
        <v>8032.3600000000006</v>
      </c>
      <c r="H141" s="27">
        <f t="shared" si="60"/>
        <v>356129.95999999996</v>
      </c>
      <c r="L141" s="29"/>
    </row>
    <row r="142" spans="1:12" ht="25.5" x14ac:dyDescent="0.2">
      <c r="A142" s="9" t="s">
        <v>13</v>
      </c>
      <c r="B142" s="2" t="s">
        <v>10</v>
      </c>
      <c r="C142" s="2" t="s">
        <v>12</v>
      </c>
      <c r="D142" s="2" t="s">
        <v>127</v>
      </c>
      <c r="E142" s="2" t="s">
        <v>14</v>
      </c>
      <c r="F142" s="27">
        <f>+'ведом 8'!G92</f>
        <v>348097.6</v>
      </c>
      <c r="G142" s="27">
        <f>+'ведом 8'!H92</f>
        <v>8032.3600000000006</v>
      </c>
      <c r="H142" s="27">
        <f>+'ведом 8'!I92</f>
        <v>356129.95999999996</v>
      </c>
      <c r="L142" s="29"/>
    </row>
    <row r="143" spans="1:12" ht="38.25" x14ac:dyDescent="0.2">
      <c r="A143" s="77" t="s">
        <v>301</v>
      </c>
      <c r="B143" s="2" t="s">
        <v>10</v>
      </c>
      <c r="C143" s="2" t="s">
        <v>12</v>
      </c>
      <c r="D143" s="2" t="s">
        <v>327</v>
      </c>
      <c r="E143" s="2"/>
      <c r="F143" s="27">
        <f>+F144</f>
        <v>33544.699999999997</v>
      </c>
      <c r="G143" s="27">
        <f t="shared" ref="G143:H143" si="61">+G144</f>
        <v>2.8000000000000001E-2</v>
      </c>
      <c r="H143" s="27">
        <f t="shared" si="61"/>
        <v>33544.727999999996</v>
      </c>
      <c r="L143" s="29"/>
    </row>
    <row r="144" spans="1:12" ht="25.5" x14ac:dyDescent="0.2">
      <c r="A144" s="77" t="s">
        <v>13</v>
      </c>
      <c r="B144" s="2" t="s">
        <v>10</v>
      </c>
      <c r="C144" s="2" t="s">
        <v>12</v>
      </c>
      <c r="D144" s="2" t="s">
        <v>327</v>
      </c>
      <c r="E144" s="2">
        <v>600</v>
      </c>
      <c r="F144" s="27">
        <f>+'ведом 8'!G94</f>
        <v>33544.699999999997</v>
      </c>
      <c r="G144" s="27">
        <f>+'ведом 8'!H94</f>
        <v>2.8000000000000001E-2</v>
      </c>
      <c r="H144" s="27">
        <f>+'ведом 8'!I94</f>
        <v>33544.727999999996</v>
      </c>
      <c r="L144" s="29"/>
    </row>
    <row r="145" spans="1:12" ht="38.25" x14ac:dyDescent="0.2">
      <c r="A145" s="77" t="s">
        <v>226</v>
      </c>
      <c r="B145" s="2" t="s">
        <v>10</v>
      </c>
      <c r="C145" s="2" t="s">
        <v>12</v>
      </c>
      <c r="D145" s="2" t="s">
        <v>227</v>
      </c>
      <c r="E145" s="2"/>
      <c r="F145" s="27">
        <f>+F146</f>
        <v>6481</v>
      </c>
      <c r="G145" s="27">
        <f t="shared" ref="G145:H145" si="62">+G146</f>
        <v>3.5999999999999997E-2</v>
      </c>
      <c r="H145" s="27">
        <f t="shared" si="62"/>
        <v>6481.0360000000001</v>
      </c>
      <c r="L145" s="29"/>
    </row>
    <row r="146" spans="1:12" ht="25.5" x14ac:dyDescent="0.2">
      <c r="A146" s="77" t="s">
        <v>13</v>
      </c>
      <c r="B146" s="2" t="s">
        <v>10</v>
      </c>
      <c r="C146" s="2" t="s">
        <v>12</v>
      </c>
      <c r="D146" s="2" t="s">
        <v>227</v>
      </c>
      <c r="E146" s="2">
        <v>600</v>
      </c>
      <c r="F146" s="27">
        <f>+'ведом 8'!G100</f>
        <v>6481</v>
      </c>
      <c r="G146" s="27">
        <f>+'ведом 8'!H100</f>
        <v>3.5999999999999997E-2</v>
      </c>
      <c r="H146" s="27">
        <f>+'ведом 8'!I100</f>
        <v>6481.0360000000001</v>
      </c>
      <c r="L146" s="29"/>
    </row>
    <row r="147" spans="1:12" x14ac:dyDescent="0.2">
      <c r="A147" s="117" t="s">
        <v>228</v>
      </c>
      <c r="B147" s="2" t="s">
        <v>10</v>
      </c>
      <c r="C147" s="2" t="s">
        <v>12</v>
      </c>
      <c r="D147" s="2" t="s">
        <v>229</v>
      </c>
      <c r="E147" s="2"/>
      <c r="F147" s="27">
        <f>+F148</f>
        <v>1056</v>
      </c>
      <c r="G147" s="27">
        <f t="shared" ref="G147:H147" si="63">+G148</f>
        <v>0</v>
      </c>
      <c r="H147" s="27">
        <f t="shared" si="63"/>
        <v>1056</v>
      </c>
      <c r="L147" s="29"/>
    </row>
    <row r="148" spans="1:12" ht="25.5" x14ac:dyDescent="0.2">
      <c r="A148" s="77" t="s">
        <v>13</v>
      </c>
      <c r="B148" s="2" t="s">
        <v>10</v>
      </c>
      <c r="C148" s="2" t="s">
        <v>12</v>
      </c>
      <c r="D148" s="2" t="s">
        <v>229</v>
      </c>
      <c r="E148" s="2">
        <v>600</v>
      </c>
      <c r="F148" s="27">
        <f>+'ведом 8'!G102</f>
        <v>1056</v>
      </c>
      <c r="G148" s="27">
        <f>+'ведом 8'!H102</f>
        <v>0</v>
      </c>
      <c r="H148" s="27">
        <f>+'ведом 8'!I102</f>
        <v>1056</v>
      </c>
      <c r="L148" s="29"/>
    </row>
    <row r="149" spans="1:12" ht="25.5" x14ac:dyDescent="0.2">
      <c r="A149" s="77" t="s">
        <v>238</v>
      </c>
      <c r="B149" s="2" t="s">
        <v>10</v>
      </c>
      <c r="C149" s="2" t="s">
        <v>12</v>
      </c>
      <c r="D149" s="2" t="s">
        <v>239</v>
      </c>
      <c r="E149" s="2"/>
      <c r="F149" s="27">
        <f>+F150</f>
        <v>1294</v>
      </c>
      <c r="G149" s="27">
        <f t="shared" ref="G149:H149" si="64">+G150</f>
        <v>0</v>
      </c>
      <c r="H149" s="27">
        <f t="shared" si="64"/>
        <v>1294</v>
      </c>
      <c r="L149" s="29"/>
    </row>
    <row r="150" spans="1:12" ht="25.5" x14ac:dyDescent="0.2">
      <c r="A150" s="77" t="s">
        <v>13</v>
      </c>
      <c r="B150" s="2" t="s">
        <v>10</v>
      </c>
      <c r="C150" s="2" t="s">
        <v>12</v>
      </c>
      <c r="D150" s="2" t="s">
        <v>239</v>
      </c>
      <c r="E150" s="2">
        <v>600</v>
      </c>
      <c r="F150" s="27">
        <f>+'ведом 8'!G104</f>
        <v>1294</v>
      </c>
      <c r="G150" s="27">
        <f>+'ведом 8'!H104</f>
        <v>0</v>
      </c>
      <c r="H150" s="27">
        <f>+'ведом 8'!I104</f>
        <v>1294</v>
      </c>
      <c r="L150" s="29"/>
    </row>
    <row r="151" spans="1:12" ht="12.75" customHeight="1" x14ac:dyDescent="0.2">
      <c r="A151" s="77" t="s">
        <v>248</v>
      </c>
      <c r="B151" s="2" t="s">
        <v>10</v>
      </c>
      <c r="C151" s="2" t="s">
        <v>12</v>
      </c>
      <c r="D151" s="2" t="s">
        <v>326</v>
      </c>
      <c r="E151" s="2"/>
      <c r="F151" s="27">
        <f>+F152</f>
        <v>2195.9</v>
      </c>
      <c r="G151" s="27">
        <f t="shared" ref="G151:H151" si="65">+G152</f>
        <v>3.0000000000000001E-3</v>
      </c>
      <c r="H151" s="27">
        <f t="shared" si="65"/>
        <v>2195.9030000000002</v>
      </c>
      <c r="L151" s="29"/>
    </row>
    <row r="152" spans="1:12" ht="25.5" x14ac:dyDescent="0.2">
      <c r="A152" s="77" t="s">
        <v>13</v>
      </c>
      <c r="B152" s="2" t="s">
        <v>10</v>
      </c>
      <c r="C152" s="2" t="s">
        <v>12</v>
      </c>
      <c r="D152" s="2" t="s">
        <v>326</v>
      </c>
      <c r="E152" s="2">
        <v>600</v>
      </c>
      <c r="F152" s="27">
        <f>+'ведом 8'!G96</f>
        <v>2195.9</v>
      </c>
      <c r="G152" s="27">
        <f>+'ведом 8'!H96</f>
        <v>3.0000000000000001E-3</v>
      </c>
      <c r="H152" s="27">
        <f>+'ведом 8'!I96</f>
        <v>2195.9030000000002</v>
      </c>
      <c r="L152" s="29"/>
    </row>
    <row r="153" spans="1:12" ht="51" x14ac:dyDescent="0.2">
      <c r="A153" s="77" t="s">
        <v>314</v>
      </c>
      <c r="B153" s="2" t="s">
        <v>10</v>
      </c>
      <c r="C153" s="2" t="s">
        <v>12</v>
      </c>
      <c r="D153" s="2" t="s">
        <v>325</v>
      </c>
      <c r="E153" s="2"/>
      <c r="F153" s="27">
        <f>+F154</f>
        <v>1039</v>
      </c>
      <c r="G153" s="27">
        <f t="shared" ref="G153:H153" si="66">+G154</f>
        <v>-4.0000000000000001E-3</v>
      </c>
      <c r="H153" s="27">
        <f t="shared" si="66"/>
        <v>1038.9960000000001</v>
      </c>
      <c r="L153" s="29"/>
    </row>
    <row r="154" spans="1:12" ht="25.5" x14ac:dyDescent="0.2">
      <c r="A154" s="77" t="s">
        <v>13</v>
      </c>
      <c r="B154" s="2" t="s">
        <v>10</v>
      </c>
      <c r="C154" s="2" t="s">
        <v>12</v>
      </c>
      <c r="D154" s="2" t="s">
        <v>325</v>
      </c>
      <c r="E154" s="2">
        <v>600</v>
      </c>
      <c r="F154" s="27">
        <f>+'ведом 8'!G98</f>
        <v>1039</v>
      </c>
      <c r="G154" s="27">
        <f>+'ведом 8'!H98</f>
        <v>-4.0000000000000001E-3</v>
      </c>
      <c r="H154" s="27">
        <f>+'ведом 8'!I98</f>
        <v>1038.9960000000001</v>
      </c>
      <c r="L154" s="29"/>
    </row>
    <row r="155" spans="1:12" x14ac:dyDescent="0.2">
      <c r="A155" s="77" t="s">
        <v>319</v>
      </c>
      <c r="B155" s="2" t="s">
        <v>10</v>
      </c>
      <c r="C155" s="2" t="s">
        <v>12</v>
      </c>
      <c r="D155" s="2" t="s">
        <v>318</v>
      </c>
      <c r="E155" s="2"/>
      <c r="F155" s="27">
        <f>+F156</f>
        <v>4193</v>
      </c>
      <c r="G155" s="27">
        <f t="shared" ref="G155:H155" si="67">+G156</f>
        <v>0</v>
      </c>
      <c r="H155" s="27">
        <f t="shared" si="67"/>
        <v>4193</v>
      </c>
      <c r="L155" s="29"/>
    </row>
    <row r="156" spans="1:12" ht="25.5" x14ac:dyDescent="0.2">
      <c r="A156" s="101" t="s">
        <v>317</v>
      </c>
      <c r="B156" s="2" t="s">
        <v>10</v>
      </c>
      <c r="C156" s="2" t="s">
        <v>12</v>
      </c>
      <c r="D156" s="2" t="s">
        <v>318</v>
      </c>
      <c r="E156" s="2">
        <v>400</v>
      </c>
      <c r="F156" s="27">
        <f>+'ведом 8'!G106</f>
        <v>4193</v>
      </c>
      <c r="G156" s="27">
        <f>+'ведом 8'!H106</f>
        <v>0</v>
      </c>
      <c r="H156" s="27">
        <f>+'ведом 8'!I106</f>
        <v>4193</v>
      </c>
      <c r="L156" s="29"/>
    </row>
    <row r="157" spans="1:12" x14ac:dyDescent="0.2">
      <c r="A157" s="31" t="s">
        <v>194</v>
      </c>
      <c r="B157" s="2" t="s">
        <v>10</v>
      </c>
      <c r="C157" s="4" t="s">
        <v>96</v>
      </c>
      <c r="D157" s="2"/>
      <c r="E157" s="2"/>
      <c r="F157" s="27">
        <f>+F158+F161</f>
        <v>16135.8</v>
      </c>
      <c r="G157" s="27">
        <f t="shared" ref="G157:H157" si="68">+G158+G161</f>
        <v>528.70000000000005</v>
      </c>
      <c r="H157" s="27">
        <f t="shared" si="68"/>
        <v>16664.5</v>
      </c>
      <c r="L157" s="29"/>
    </row>
    <row r="158" spans="1:12" x14ac:dyDescent="0.2">
      <c r="A158" s="9" t="s">
        <v>128</v>
      </c>
      <c r="B158" s="2" t="s">
        <v>10</v>
      </c>
      <c r="C158" s="4" t="s">
        <v>96</v>
      </c>
      <c r="D158" s="2" t="s">
        <v>58</v>
      </c>
      <c r="E158" s="2"/>
      <c r="F158" s="27">
        <f>+F159</f>
        <v>6822.3</v>
      </c>
      <c r="G158" s="27">
        <f t="shared" ref="G158:H159" si="69">+G159</f>
        <v>8.1999999999999993</v>
      </c>
      <c r="H158" s="27">
        <f t="shared" si="69"/>
        <v>6830.5</v>
      </c>
      <c r="L158" s="29"/>
    </row>
    <row r="159" spans="1:12" x14ac:dyDescent="0.2">
      <c r="A159" s="9" t="s">
        <v>86</v>
      </c>
      <c r="B159" s="2" t="s">
        <v>10</v>
      </c>
      <c r="C159" s="4" t="s">
        <v>96</v>
      </c>
      <c r="D159" s="2" t="s">
        <v>58</v>
      </c>
      <c r="E159" s="2"/>
      <c r="F159" s="27">
        <f>+F160</f>
        <v>6822.3</v>
      </c>
      <c r="G159" s="27">
        <f t="shared" si="69"/>
        <v>8.1999999999999993</v>
      </c>
      <c r="H159" s="27">
        <f t="shared" si="69"/>
        <v>6830.5</v>
      </c>
      <c r="L159" s="29"/>
    </row>
    <row r="160" spans="1:12" ht="25.5" x14ac:dyDescent="0.2">
      <c r="A160" s="9" t="s">
        <v>13</v>
      </c>
      <c r="B160" s="2" t="s">
        <v>10</v>
      </c>
      <c r="C160" s="4" t="s">
        <v>96</v>
      </c>
      <c r="D160" s="2" t="s">
        <v>58</v>
      </c>
      <c r="E160" s="2" t="s">
        <v>14</v>
      </c>
      <c r="F160" s="27">
        <f>+'ведом 8'!G110</f>
        <v>6822.3</v>
      </c>
      <c r="G160" s="27">
        <f>+'ведом 8'!H110</f>
        <v>8.1999999999999993</v>
      </c>
      <c r="H160" s="27">
        <f>+'ведом 8'!I110</f>
        <v>6830.5</v>
      </c>
      <c r="L160" s="29"/>
    </row>
    <row r="161" spans="1:14" s="1" customFormat="1" x14ac:dyDescent="0.2">
      <c r="A161" s="9" t="s">
        <v>11</v>
      </c>
      <c r="B161" s="2" t="s">
        <v>10</v>
      </c>
      <c r="C161" s="4" t="s">
        <v>96</v>
      </c>
      <c r="D161" s="2" t="s">
        <v>59</v>
      </c>
      <c r="E161" s="2"/>
      <c r="F161" s="27">
        <f>+F162</f>
        <v>9313.5</v>
      </c>
      <c r="G161" s="27">
        <f t="shared" ref="G161:H163" si="70">+G162</f>
        <v>520.5</v>
      </c>
      <c r="H161" s="27">
        <f t="shared" si="70"/>
        <v>9834</v>
      </c>
      <c r="J161" s="4"/>
      <c r="K161" s="2"/>
      <c r="L161" s="2"/>
      <c r="M161" s="2"/>
      <c r="N161" s="2"/>
    </row>
    <row r="162" spans="1:14" s="1" customFormat="1" ht="25.5" x14ac:dyDescent="0.2">
      <c r="A162" s="9" t="s">
        <v>269</v>
      </c>
      <c r="B162" s="2" t="s">
        <v>10</v>
      </c>
      <c r="C162" s="4" t="s">
        <v>96</v>
      </c>
      <c r="D162" s="2" t="s">
        <v>58</v>
      </c>
      <c r="E162" s="2"/>
      <c r="F162" s="27">
        <f>+F163</f>
        <v>9313.5</v>
      </c>
      <c r="G162" s="27">
        <f t="shared" si="70"/>
        <v>520.5</v>
      </c>
      <c r="H162" s="27">
        <f t="shared" si="70"/>
        <v>9834</v>
      </c>
      <c r="J162" s="4"/>
      <c r="K162" s="2"/>
      <c r="L162" s="2"/>
      <c r="M162" s="2"/>
      <c r="N162" s="2"/>
    </row>
    <row r="163" spans="1:14" s="1" customFormat="1" ht="18" customHeight="1" x14ac:dyDescent="0.2">
      <c r="A163" s="9" t="s">
        <v>31</v>
      </c>
      <c r="B163" s="2" t="s">
        <v>10</v>
      </c>
      <c r="C163" s="4" t="s">
        <v>96</v>
      </c>
      <c r="D163" s="2" t="s">
        <v>58</v>
      </c>
      <c r="E163" s="2"/>
      <c r="F163" s="27">
        <f>+F164</f>
        <v>9313.5</v>
      </c>
      <c r="G163" s="27">
        <f t="shared" si="70"/>
        <v>520.5</v>
      </c>
      <c r="H163" s="27">
        <f t="shared" si="70"/>
        <v>9834</v>
      </c>
      <c r="J163" s="4"/>
      <c r="K163" s="2"/>
      <c r="L163" s="2"/>
      <c r="M163" s="2"/>
      <c r="N163" s="2"/>
    </row>
    <row r="164" spans="1:14" ht="25.5" x14ac:dyDescent="0.2">
      <c r="A164" s="19" t="s">
        <v>13</v>
      </c>
      <c r="B164" s="2" t="s">
        <v>10</v>
      </c>
      <c r="C164" s="4" t="s">
        <v>96</v>
      </c>
      <c r="D164" s="2" t="s">
        <v>58</v>
      </c>
      <c r="E164" s="2">
        <v>600</v>
      </c>
      <c r="F164" s="27">
        <f>+'ведом 8'!G16</f>
        <v>9313.5</v>
      </c>
      <c r="G164" s="27">
        <f>+'ведом 8'!H16</f>
        <v>520.5</v>
      </c>
      <c r="H164" s="27">
        <f>+'ведом 8'!I16</f>
        <v>9834</v>
      </c>
      <c r="L164" s="29"/>
    </row>
    <row r="165" spans="1:14" x14ac:dyDescent="0.2">
      <c r="A165" s="9" t="s">
        <v>42</v>
      </c>
      <c r="B165" s="2" t="s">
        <v>10</v>
      </c>
      <c r="C165" s="4" t="s">
        <v>10</v>
      </c>
      <c r="D165" s="2" t="s">
        <v>119</v>
      </c>
      <c r="E165" s="2"/>
      <c r="F165" s="27">
        <f>+F166</f>
        <v>2814</v>
      </c>
      <c r="G165" s="27">
        <f t="shared" ref="G165:H166" si="71">+G166</f>
        <v>0</v>
      </c>
      <c r="H165" s="27">
        <f t="shared" si="71"/>
        <v>2814</v>
      </c>
      <c r="L165" s="29"/>
    </row>
    <row r="166" spans="1:14" x14ac:dyDescent="0.2">
      <c r="A166" s="9" t="s">
        <v>88</v>
      </c>
      <c r="B166" s="2" t="s">
        <v>10</v>
      </c>
      <c r="C166" s="4" t="s">
        <v>10</v>
      </c>
      <c r="D166" s="2" t="s">
        <v>89</v>
      </c>
      <c r="E166" s="2"/>
      <c r="F166" s="27">
        <f>+F167</f>
        <v>2814</v>
      </c>
      <c r="G166" s="27">
        <f t="shared" si="71"/>
        <v>0</v>
      </c>
      <c r="H166" s="27">
        <f t="shared" si="71"/>
        <v>2814</v>
      </c>
      <c r="L166" s="29"/>
    </row>
    <row r="167" spans="1:14" ht="25.5" x14ac:dyDescent="0.2">
      <c r="A167" s="9" t="s">
        <v>273</v>
      </c>
      <c r="B167" s="2" t="s">
        <v>10</v>
      </c>
      <c r="C167" s="4" t="s">
        <v>10</v>
      </c>
      <c r="D167" s="2" t="s">
        <v>89</v>
      </c>
      <c r="E167" s="2"/>
      <c r="F167" s="27">
        <f>+F168+F169</f>
        <v>2814</v>
      </c>
      <c r="G167" s="27">
        <f t="shared" ref="G167:H167" si="72">+G168+G169</f>
        <v>0</v>
      </c>
      <c r="H167" s="27">
        <f t="shared" si="72"/>
        <v>2814</v>
      </c>
      <c r="L167" s="29"/>
    </row>
    <row r="168" spans="1:14" ht="25.5" x14ac:dyDescent="0.2">
      <c r="A168" s="9" t="s">
        <v>13</v>
      </c>
      <c r="B168" s="2" t="s">
        <v>10</v>
      </c>
      <c r="C168" s="4" t="s">
        <v>10</v>
      </c>
      <c r="D168" s="2" t="s">
        <v>89</v>
      </c>
      <c r="E168" s="2">
        <v>600</v>
      </c>
      <c r="F168" s="27">
        <f>+'ведом 8'!G114</f>
        <v>2014</v>
      </c>
      <c r="G168" s="27">
        <f>+'ведом 8'!H114</f>
        <v>0</v>
      </c>
      <c r="H168" s="27">
        <f>+'ведом 8'!I114</f>
        <v>2014</v>
      </c>
      <c r="J168" s="29"/>
      <c r="L168" s="29"/>
    </row>
    <row r="169" spans="1:14" ht="25.5" x14ac:dyDescent="0.2">
      <c r="A169" s="9" t="s">
        <v>13</v>
      </c>
      <c r="B169" s="2" t="s">
        <v>10</v>
      </c>
      <c r="C169" s="4" t="s">
        <v>10</v>
      </c>
      <c r="D169" s="2" t="s">
        <v>180</v>
      </c>
      <c r="E169" s="2">
        <v>600</v>
      </c>
      <c r="F169" s="27">
        <f>+'ведом 8'!G115</f>
        <v>800</v>
      </c>
      <c r="G169" s="27">
        <f>+'ведом 8'!H115</f>
        <v>0</v>
      </c>
      <c r="H169" s="27">
        <f>+'ведом 8'!I115</f>
        <v>800</v>
      </c>
      <c r="J169" s="29"/>
      <c r="L169" s="29"/>
    </row>
    <row r="170" spans="1:14" x14ac:dyDescent="0.2">
      <c r="A170" s="9" t="s">
        <v>43</v>
      </c>
      <c r="B170" s="2" t="s">
        <v>10</v>
      </c>
      <c r="C170" s="4" t="s">
        <v>100</v>
      </c>
      <c r="D170" s="2"/>
      <c r="E170" s="2"/>
      <c r="F170" s="27">
        <f>+F171+F174+F178+182:182+F184+F186+F188+F192+F176+F194</f>
        <v>24588.199999999997</v>
      </c>
      <c r="G170" s="27">
        <f t="shared" ref="G170:H170" si="73">+G171+G174+G178+182:182+G184+G186+G188+G192+G176+G194</f>
        <v>519.4</v>
      </c>
      <c r="H170" s="27">
        <f t="shared" si="73"/>
        <v>25107.599999999999</v>
      </c>
      <c r="J170" s="29"/>
      <c r="L170" s="29"/>
    </row>
    <row r="171" spans="1:14" x14ac:dyDescent="0.2">
      <c r="A171" s="74" t="s">
        <v>153</v>
      </c>
      <c r="B171" s="26" t="s">
        <v>10</v>
      </c>
      <c r="C171" s="41" t="s">
        <v>100</v>
      </c>
      <c r="D171" s="26" t="s">
        <v>87</v>
      </c>
      <c r="E171" s="74"/>
      <c r="F171" s="76">
        <f>+F172+F173</f>
        <v>990</v>
      </c>
      <c r="G171" s="76">
        <f t="shared" ref="G171:H171" si="74">+G172+G173</f>
        <v>0</v>
      </c>
      <c r="H171" s="76">
        <f t="shared" si="74"/>
        <v>990</v>
      </c>
      <c r="L171" s="29"/>
    </row>
    <row r="172" spans="1:14" ht="38.25" x14ac:dyDescent="0.2">
      <c r="A172" s="25" t="s">
        <v>21</v>
      </c>
      <c r="B172" s="26" t="s">
        <v>10</v>
      </c>
      <c r="C172" s="41" t="s">
        <v>100</v>
      </c>
      <c r="D172" s="26" t="s">
        <v>87</v>
      </c>
      <c r="E172" s="26">
        <v>100</v>
      </c>
      <c r="F172" s="27">
        <f>+'ведом 8'!G309</f>
        <v>807</v>
      </c>
      <c r="G172" s="27">
        <f>+'ведом 8'!H309</f>
        <v>0</v>
      </c>
      <c r="H172" s="27">
        <f>+'ведом 8'!I309</f>
        <v>807</v>
      </c>
      <c r="L172" s="29"/>
    </row>
    <row r="173" spans="1:14" ht="25.5" x14ac:dyDescent="0.2">
      <c r="A173" s="25" t="s">
        <v>66</v>
      </c>
      <c r="B173" s="26" t="s">
        <v>10</v>
      </c>
      <c r="C173" s="41" t="s">
        <v>100</v>
      </c>
      <c r="D173" s="26" t="s">
        <v>87</v>
      </c>
      <c r="E173" s="26" t="s">
        <v>16</v>
      </c>
      <c r="F173" s="27">
        <f>+'ведом 8'!G310</f>
        <v>183</v>
      </c>
      <c r="G173" s="27">
        <f>+'ведом 8'!H310</f>
        <v>0</v>
      </c>
      <c r="H173" s="27">
        <f>+'ведом 8'!I310</f>
        <v>183</v>
      </c>
      <c r="L173" s="29"/>
    </row>
    <row r="174" spans="1:14" x14ac:dyDescent="0.2">
      <c r="A174" s="9" t="s">
        <v>302</v>
      </c>
      <c r="B174" s="2" t="s">
        <v>10</v>
      </c>
      <c r="C174" s="4" t="s">
        <v>100</v>
      </c>
      <c r="D174" s="2" t="s">
        <v>132</v>
      </c>
      <c r="E174" s="2"/>
      <c r="F174" s="27">
        <f>+F175</f>
        <v>150</v>
      </c>
      <c r="G174" s="27">
        <f t="shared" ref="G174:H174" si="75">+G175</f>
        <v>0</v>
      </c>
      <c r="H174" s="27">
        <f t="shared" si="75"/>
        <v>150</v>
      </c>
      <c r="L174" s="29"/>
    </row>
    <row r="175" spans="1:14" ht="25.5" x14ac:dyDescent="0.2">
      <c r="A175" s="25" t="s">
        <v>66</v>
      </c>
      <c r="B175" s="2" t="s">
        <v>10</v>
      </c>
      <c r="C175" s="4" t="s">
        <v>100</v>
      </c>
      <c r="D175" s="2" t="s">
        <v>132</v>
      </c>
      <c r="E175" s="2">
        <v>200</v>
      </c>
      <c r="F175" s="27">
        <f>+'ведом 8'!G119</f>
        <v>150</v>
      </c>
      <c r="G175" s="27">
        <f>+'ведом 8'!H119</f>
        <v>0</v>
      </c>
      <c r="H175" s="27">
        <f>+'ведом 8'!I119</f>
        <v>150</v>
      </c>
      <c r="L175" s="29"/>
    </row>
    <row r="176" spans="1:14" x14ac:dyDescent="0.2">
      <c r="A176" s="94" t="s">
        <v>219</v>
      </c>
      <c r="B176" s="2" t="s">
        <v>10</v>
      </c>
      <c r="C176" s="4" t="s">
        <v>100</v>
      </c>
      <c r="D176" s="26" t="s">
        <v>169</v>
      </c>
      <c r="E176" s="2"/>
      <c r="F176" s="27">
        <f>+F177</f>
        <v>150</v>
      </c>
      <c r="G176" s="27">
        <f t="shared" ref="G176:H176" si="76">+G177</f>
        <v>0</v>
      </c>
      <c r="H176" s="27">
        <f t="shared" si="76"/>
        <v>150</v>
      </c>
      <c r="L176" s="29"/>
    </row>
    <row r="177" spans="1:12" ht="25.5" x14ac:dyDescent="0.2">
      <c r="A177" s="25" t="s">
        <v>66</v>
      </c>
      <c r="B177" s="2" t="s">
        <v>10</v>
      </c>
      <c r="C177" s="4" t="s">
        <v>100</v>
      </c>
      <c r="D177" s="26" t="s">
        <v>169</v>
      </c>
      <c r="E177" s="2">
        <v>200</v>
      </c>
      <c r="F177" s="27">
        <f>+'ведом 8'!G125</f>
        <v>150</v>
      </c>
      <c r="G177" s="27">
        <f>+'ведом 8'!H125</f>
        <v>0</v>
      </c>
      <c r="H177" s="27">
        <f>+'ведом 8'!I125</f>
        <v>150</v>
      </c>
      <c r="L177" s="29"/>
    </row>
    <row r="178" spans="1:12" x14ac:dyDescent="0.2">
      <c r="A178" s="25" t="s">
        <v>208</v>
      </c>
      <c r="B178" s="26" t="s">
        <v>10</v>
      </c>
      <c r="C178" s="26" t="s">
        <v>100</v>
      </c>
      <c r="D178" s="26" t="s">
        <v>168</v>
      </c>
      <c r="E178" s="26" t="s">
        <v>8</v>
      </c>
      <c r="F178" s="27">
        <f>+F179</f>
        <v>646.6</v>
      </c>
      <c r="G178" s="27">
        <f t="shared" ref="G178:H180" si="77">+G179</f>
        <v>0</v>
      </c>
      <c r="H178" s="27">
        <f t="shared" si="77"/>
        <v>646.6</v>
      </c>
      <c r="L178" s="29"/>
    </row>
    <row r="179" spans="1:12" x14ac:dyDescent="0.2">
      <c r="A179" s="25" t="s">
        <v>91</v>
      </c>
      <c r="B179" s="26" t="s">
        <v>10</v>
      </c>
      <c r="C179" s="26" t="s">
        <v>100</v>
      </c>
      <c r="D179" s="26" t="s">
        <v>168</v>
      </c>
      <c r="E179" s="26" t="s">
        <v>8</v>
      </c>
      <c r="F179" s="27">
        <f>+F180</f>
        <v>646.6</v>
      </c>
      <c r="G179" s="27">
        <f t="shared" si="77"/>
        <v>0</v>
      </c>
      <c r="H179" s="27">
        <f t="shared" si="77"/>
        <v>646.6</v>
      </c>
      <c r="L179" s="29"/>
    </row>
    <row r="180" spans="1:12" x14ac:dyDescent="0.2">
      <c r="A180" s="25" t="s">
        <v>91</v>
      </c>
      <c r="B180" s="26" t="s">
        <v>10</v>
      </c>
      <c r="C180" s="26" t="s">
        <v>100</v>
      </c>
      <c r="D180" s="26" t="s">
        <v>163</v>
      </c>
      <c r="E180" s="26" t="s">
        <v>8</v>
      </c>
      <c r="F180" s="27">
        <f>+F181</f>
        <v>646.6</v>
      </c>
      <c r="G180" s="27">
        <f t="shared" si="77"/>
        <v>0</v>
      </c>
      <c r="H180" s="27">
        <f t="shared" si="77"/>
        <v>646.6</v>
      </c>
      <c r="L180" s="29"/>
    </row>
    <row r="181" spans="1:12" ht="25.5" x14ac:dyDescent="0.2">
      <c r="A181" s="25" t="s">
        <v>66</v>
      </c>
      <c r="B181" s="26" t="s">
        <v>10</v>
      </c>
      <c r="C181" s="26" t="s">
        <v>100</v>
      </c>
      <c r="D181" s="26" t="s">
        <v>163</v>
      </c>
      <c r="E181" s="26" t="s">
        <v>16</v>
      </c>
      <c r="F181" s="27">
        <f>+'ведом 8'!G123</f>
        <v>646.6</v>
      </c>
      <c r="G181" s="27">
        <f>+'ведом 8'!H123</f>
        <v>0</v>
      </c>
      <c r="H181" s="27">
        <f>+'ведом 8'!I123</f>
        <v>646.6</v>
      </c>
      <c r="L181" s="29"/>
    </row>
    <row r="182" spans="1:12" x14ac:dyDescent="0.2">
      <c r="A182" s="94" t="s">
        <v>275</v>
      </c>
      <c r="B182" s="26" t="s">
        <v>10</v>
      </c>
      <c r="C182" s="26" t="s">
        <v>100</v>
      </c>
      <c r="D182" s="26" t="s">
        <v>164</v>
      </c>
      <c r="E182" s="26"/>
      <c r="F182" s="27">
        <f>+F183</f>
        <v>120</v>
      </c>
      <c r="G182" s="27">
        <f t="shared" ref="G182:H182" si="78">+G183</f>
        <v>0</v>
      </c>
      <c r="H182" s="27">
        <f t="shared" si="78"/>
        <v>120</v>
      </c>
      <c r="L182" s="29"/>
    </row>
    <row r="183" spans="1:12" ht="25.5" x14ac:dyDescent="0.2">
      <c r="A183" s="25" t="s">
        <v>66</v>
      </c>
      <c r="B183" s="26" t="s">
        <v>10</v>
      </c>
      <c r="C183" s="26" t="s">
        <v>100</v>
      </c>
      <c r="D183" s="26" t="s">
        <v>164</v>
      </c>
      <c r="E183" s="26">
        <v>200</v>
      </c>
      <c r="F183" s="27">
        <f>+'ведом 8'!G127</f>
        <v>120</v>
      </c>
      <c r="G183" s="27">
        <f>+'ведом 8'!H127</f>
        <v>0</v>
      </c>
      <c r="H183" s="27">
        <f>+'ведом 8'!I127</f>
        <v>120</v>
      </c>
      <c r="L183" s="29"/>
    </row>
    <row r="184" spans="1:12" x14ac:dyDescent="0.2">
      <c r="A184" s="43" t="s">
        <v>283</v>
      </c>
      <c r="B184" s="2" t="s">
        <v>10</v>
      </c>
      <c r="C184" s="4" t="s">
        <v>100</v>
      </c>
      <c r="D184" s="2" t="s">
        <v>175</v>
      </c>
      <c r="E184" s="2"/>
      <c r="F184" s="27">
        <f>+F185</f>
        <v>355</v>
      </c>
      <c r="G184" s="27">
        <f t="shared" ref="G184:H184" si="79">+G185</f>
        <v>0</v>
      </c>
      <c r="H184" s="27">
        <f t="shared" si="79"/>
        <v>355</v>
      </c>
      <c r="L184" s="29"/>
    </row>
    <row r="185" spans="1:12" ht="25.5" x14ac:dyDescent="0.2">
      <c r="A185" s="77" t="s">
        <v>66</v>
      </c>
      <c r="B185" s="2" t="s">
        <v>10</v>
      </c>
      <c r="C185" s="4" t="s">
        <v>100</v>
      </c>
      <c r="D185" s="2" t="s">
        <v>175</v>
      </c>
      <c r="E185" s="2">
        <v>200</v>
      </c>
      <c r="F185" s="27">
        <f>+'ведом 8'!G313</f>
        <v>355</v>
      </c>
      <c r="G185" s="27">
        <f>+'ведом 8'!H313</f>
        <v>0</v>
      </c>
      <c r="H185" s="27">
        <f>+'ведом 8'!I313</f>
        <v>355</v>
      </c>
      <c r="L185" s="29"/>
    </row>
    <row r="186" spans="1:12" ht="43.5" customHeight="1" x14ac:dyDescent="0.2">
      <c r="A186" s="98" t="s">
        <v>284</v>
      </c>
      <c r="B186" s="91" t="s">
        <v>10</v>
      </c>
      <c r="C186" s="91" t="s">
        <v>100</v>
      </c>
      <c r="D186" s="44" t="s">
        <v>212</v>
      </c>
      <c r="E186" s="26"/>
      <c r="F186" s="27">
        <f>+F187</f>
        <v>200</v>
      </c>
      <c r="G186" s="27">
        <f t="shared" ref="G186:H186" si="80">+G187</f>
        <v>0</v>
      </c>
      <c r="H186" s="27">
        <f t="shared" si="80"/>
        <v>200</v>
      </c>
      <c r="L186" s="29"/>
    </row>
    <row r="187" spans="1:12" x14ac:dyDescent="0.2">
      <c r="A187" s="94" t="s">
        <v>68</v>
      </c>
      <c r="B187" s="91" t="s">
        <v>10</v>
      </c>
      <c r="C187" s="91" t="s">
        <v>100</v>
      </c>
      <c r="D187" s="44" t="s">
        <v>212</v>
      </c>
      <c r="E187" s="26">
        <v>200</v>
      </c>
      <c r="F187" s="27">
        <f>+'ведом 8'!G315</f>
        <v>200</v>
      </c>
      <c r="G187" s="27">
        <f>+'ведом 8'!H315</f>
        <v>0</v>
      </c>
      <c r="H187" s="27">
        <f>+'ведом 8'!I315</f>
        <v>200</v>
      </c>
      <c r="L187" s="29"/>
    </row>
    <row r="188" spans="1:12" ht="38.25" x14ac:dyDescent="0.2">
      <c r="A188" s="9" t="s">
        <v>90</v>
      </c>
      <c r="B188" s="2" t="s">
        <v>10</v>
      </c>
      <c r="C188" s="4" t="s">
        <v>100</v>
      </c>
      <c r="D188" s="2" t="s">
        <v>131</v>
      </c>
      <c r="E188" s="2" t="s">
        <v>8</v>
      </c>
      <c r="F188" s="27">
        <f>+F189+F190+F191</f>
        <v>18958.599999999999</v>
      </c>
      <c r="G188" s="27">
        <f t="shared" ref="G188:H188" si="81">+G189+G190+G191</f>
        <v>519.4</v>
      </c>
      <c r="H188" s="27">
        <f t="shared" si="81"/>
        <v>19478</v>
      </c>
      <c r="L188" s="29"/>
    </row>
    <row r="189" spans="1:12" ht="38.25" x14ac:dyDescent="0.2">
      <c r="A189" s="9" t="s">
        <v>21</v>
      </c>
      <c r="B189" s="2" t="s">
        <v>10</v>
      </c>
      <c r="C189" s="4" t="s">
        <v>100</v>
      </c>
      <c r="D189" s="2" t="s">
        <v>131</v>
      </c>
      <c r="E189" s="2" t="s">
        <v>22</v>
      </c>
      <c r="F189" s="27">
        <f>+'ведом 8'!G129</f>
        <v>17532</v>
      </c>
      <c r="G189" s="27">
        <f>+'ведом 8'!H129</f>
        <v>500</v>
      </c>
      <c r="H189" s="27">
        <f>+'ведом 8'!I129</f>
        <v>18032</v>
      </c>
      <c r="L189" s="29"/>
    </row>
    <row r="190" spans="1:12" ht="25.5" x14ac:dyDescent="0.2">
      <c r="A190" s="9" t="s">
        <v>66</v>
      </c>
      <c r="B190" s="2" t="s">
        <v>10</v>
      </c>
      <c r="C190" s="4" t="s">
        <v>100</v>
      </c>
      <c r="D190" s="2" t="s">
        <v>131</v>
      </c>
      <c r="E190" s="2" t="s">
        <v>16</v>
      </c>
      <c r="F190" s="27">
        <f>+'ведом 8'!G130</f>
        <v>1391.6</v>
      </c>
      <c r="G190" s="27">
        <f>+'ведом 8'!H130</f>
        <v>19.399999999999999</v>
      </c>
      <c r="H190" s="27">
        <f>+'ведом 8'!I130</f>
        <v>1411</v>
      </c>
      <c r="L190" s="29"/>
    </row>
    <row r="191" spans="1:12" x14ac:dyDescent="0.2">
      <c r="A191" s="9" t="s">
        <v>24</v>
      </c>
      <c r="B191" s="2" t="s">
        <v>10</v>
      </c>
      <c r="C191" s="4" t="s">
        <v>100</v>
      </c>
      <c r="D191" s="2" t="s">
        <v>131</v>
      </c>
      <c r="E191" s="2" t="s">
        <v>25</v>
      </c>
      <c r="F191" s="27">
        <f>+'ведом 8'!G131</f>
        <v>35</v>
      </c>
      <c r="G191" s="27">
        <f>+'ведом 8'!H131</f>
        <v>0</v>
      </c>
      <c r="H191" s="27">
        <f>+'ведом 8'!I131</f>
        <v>35</v>
      </c>
      <c r="L191" s="29"/>
    </row>
    <row r="192" spans="1:12" x14ac:dyDescent="0.2">
      <c r="A192" s="9" t="s">
        <v>140</v>
      </c>
      <c r="B192" s="2" t="s">
        <v>10</v>
      </c>
      <c r="C192" s="4" t="s">
        <v>100</v>
      </c>
      <c r="D192" s="2" t="s">
        <v>70</v>
      </c>
      <c r="E192" s="2"/>
      <c r="F192" s="27">
        <f>+F193</f>
        <v>1524</v>
      </c>
      <c r="G192" s="27">
        <f t="shared" ref="G192:H192" si="82">+G193</f>
        <v>0</v>
      </c>
      <c r="H192" s="27">
        <f t="shared" si="82"/>
        <v>1524</v>
      </c>
      <c r="L192" s="29"/>
    </row>
    <row r="193" spans="1:12" ht="38.25" x14ac:dyDescent="0.2">
      <c r="A193" s="9" t="s">
        <v>21</v>
      </c>
      <c r="B193" s="2" t="s">
        <v>10</v>
      </c>
      <c r="C193" s="4" t="s">
        <v>100</v>
      </c>
      <c r="D193" s="2" t="s">
        <v>70</v>
      </c>
      <c r="E193" s="2">
        <v>100</v>
      </c>
      <c r="F193" s="27">
        <f>+'ведом 8'!G133</f>
        <v>1524</v>
      </c>
      <c r="G193" s="27">
        <f>+'ведом 8'!H133</f>
        <v>0</v>
      </c>
      <c r="H193" s="27">
        <f>+'ведом 8'!I133</f>
        <v>1524</v>
      </c>
      <c r="L193" s="29"/>
    </row>
    <row r="194" spans="1:12" x14ac:dyDescent="0.2">
      <c r="A194" s="77" t="s">
        <v>250</v>
      </c>
      <c r="B194" s="2" t="s">
        <v>10</v>
      </c>
      <c r="C194" s="4" t="s">
        <v>100</v>
      </c>
      <c r="D194" s="26"/>
      <c r="E194" s="2"/>
      <c r="F194" s="27">
        <f>+F195+F196</f>
        <v>1494</v>
      </c>
      <c r="G194" s="27">
        <f t="shared" ref="G194:H194" si="83">+G195+G196</f>
        <v>0</v>
      </c>
      <c r="H194" s="27">
        <f t="shared" si="83"/>
        <v>1494</v>
      </c>
      <c r="L194" s="29"/>
    </row>
    <row r="195" spans="1:12" ht="38.25" x14ac:dyDescent="0.2">
      <c r="A195" s="77" t="s">
        <v>21</v>
      </c>
      <c r="B195" s="2" t="s">
        <v>10</v>
      </c>
      <c r="C195" s="4" t="s">
        <v>100</v>
      </c>
      <c r="D195" s="26" t="s">
        <v>251</v>
      </c>
      <c r="E195" s="2">
        <v>100</v>
      </c>
      <c r="F195" s="27">
        <f>+'ведом 8'!G184</f>
        <v>1470</v>
      </c>
      <c r="G195" s="27">
        <f>+'ведом 8'!H184</f>
        <v>0</v>
      </c>
      <c r="H195" s="27">
        <f>+'ведом 8'!I184</f>
        <v>1470</v>
      </c>
      <c r="L195" s="29"/>
    </row>
    <row r="196" spans="1:12" ht="25.5" x14ac:dyDescent="0.2">
      <c r="A196" s="77" t="s">
        <v>66</v>
      </c>
      <c r="B196" s="2" t="s">
        <v>10</v>
      </c>
      <c r="C196" s="4" t="s">
        <v>100</v>
      </c>
      <c r="D196" s="26" t="s">
        <v>251</v>
      </c>
      <c r="E196" s="2">
        <v>200</v>
      </c>
      <c r="F196" s="27">
        <f>+'ведом 8'!G185</f>
        <v>24</v>
      </c>
      <c r="G196" s="27">
        <f>+'ведом 8'!H185</f>
        <v>0</v>
      </c>
      <c r="H196" s="27">
        <f>+'ведом 8'!I185</f>
        <v>24</v>
      </c>
      <c r="L196" s="29"/>
    </row>
    <row r="197" spans="1:12" s="24" customFormat="1" x14ac:dyDescent="0.2">
      <c r="A197" s="18" t="s">
        <v>26</v>
      </c>
      <c r="B197" s="47" t="s">
        <v>27</v>
      </c>
      <c r="C197" s="47" t="s">
        <v>6</v>
      </c>
      <c r="D197" s="47" t="s">
        <v>7</v>
      </c>
      <c r="E197" s="47"/>
      <c r="F197" s="35">
        <f>+F198+F213</f>
        <v>61638.392</v>
      </c>
      <c r="G197" s="35">
        <f t="shared" ref="G197:H197" si="84">+G198+G213</f>
        <v>1481.9</v>
      </c>
      <c r="H197" s="35">
        <f t="shared" si="84"/>
        <v>63120.292000000001</v>
      </c>
      <c r="I197" s="30">
        <v>63969.599999999999</v>
      </c>
      <c r="J197" s="30">
        <f>+F197-I197</f>
        <v>-2331.2079999999987</v>
      </c>
      <c r="K197" s="30"/>
      <c r="L197" s="30"/>
    </row>
    <row r="198" spans="1:12" x14ac:dyDescent="0.2">
      <c r="A198" s="9" t="s">
        <v>190</v>
      </c>
      <c r="B198" s="2" t="s">
        <v>27</v>
      </c>
      <c r="C198" s="2" t="s">
        <v>23</v>
      </c>
      <c r="D198" s="2" t="s">
        <v>192</v>
      </c>
      <c r="E198" s="2"/>
      <c r="F198" s="27">
        <f>+F200+F202+F203+F206+F208+F211</f>
        <v>57576.991999999998</v>
      </c>
      <c r="G198" s="27">
        <f t="shared" ref="G198:H198" si="85">+G200+G202+G203+G206+G208+G211</f>
        <v>755.3</v>
      </c>
      <c r="H198" s="27">
        <f t="shared" si="85"/>
        <v>58332.292000000001</v>
      </c>
      <c r="L198" s="29"/>
    </row>
    <row r="199" spans="1:12" x14ac:dyDescent="0.2">
      <c r="A199" s="9" t="s">
        <v>184</v>
      </c>
      <c r="B199" s="2" t="s">
        <v>27</v>
      </c>
      <c r="C199" s="2" t="s">
        <v>23</v>
      </c>
      <c r="D199" s="2" t="s">
        <v>60</v>
      </c>
      <c r="E199" s="2"/>
      <c r="F199" s="27">
        <f>+F200</f>
        <v>10092.4</v>
      </c>
      <c r="G199" s="27">
        <f t="shared" ref="G199:H199" si="86">+G200</f>
        <v>21.5</v>
      </c>
      <c r="H199" s="27">
        <f t="shared" si="86"/>
        <v>10113.9</v>
      </c>
      <c r="L199" s="29"/>
    </row>
    <row r="200" spans="1:12" ht="25.5" x14ac:dyDescent="0.2">
      <c r="A200" s="9" t="s">
        <v>13</v>
      </c>
      <c r="B200" s="2" t="s">
        <v>27</v>
      </c>
      <c r="C200" s="2" t="s">
        <v>23</v>
      </c>
      <c r="D200" s="2" t="s">
        <v>60</v>
      </c>
      <c r="E200" s="2">
        <v>600</v>
      </c>
      <c r="F200" s="27">
        <f>+'ведом 8'!G20</f>
        <v>10092.4</v>
      </c>
      <c r="G200" s="27">
        <f>+'ведом 8'!H20</f>
        <v>21.5</v>
      </c>
      <c r="H200" s="27">
        <f>+'ведом 8'!I20</f>
        <v>10113.9</v>
      </c>
      <c r="L200" s="29"/>
    </row>
    <row r="201" spans="1:12" ht="25.5" x14ac:dyDescent="0.2">
      <c r="A201" s="9" t="s">
        <v>183</v>
      </c>
      <c r="B201" s="2" t="s">
        <v>27</v>
      </c>
      <c r="C201" s="2" t="s">
        <v>23</v>
      </c>
      <c r="D201" s="2" t="s">
        <v>62</v>
      </c>
      <c r="E201" s="2"/>
      <c r="F201" s="27">
        <f>+F202</f>
        <v>17827.7</v>
      </c>
      <c r="G201" s="27">
        <f t="shared" ref="G201:H201" si="87">+G202</f>
        <v>200.20000000000002</v>
      </c>
      <c r="H201" s="27">
        <f t="shared" si="87"/>
        <v>18027.900000000001</v>
      </c>
      <c r="L201" s="29"/>
    </row>
    <row r="202" spans="1:12" ht="25.5" x14ac:dyDescent="0.2">
      <c r="A202" s="9" t="s">
        <v>13</v>
      </c>
      <c r="B202" s="2" t="s">
        <v>27</v>
      </c>
      <c r="C202" s="2" t="s">
        <v>23</v>
      </c>
      <c r="D202" s="2" t="s">
        <v>62</v>
      </c>
      <c r="E202" s="2">
        <v>600</v>
      </c>
      <c r="F202" s="27">
        <f>+'ведом 8'!G22</f>
        <v>17827.7</v>
      </c>
      <c r="G202" s="27">
        <f>+'ведом 8'!H22</f>
        <v>200.20000000000002</v>
      </c>
      <c r="H202" s="27">
        <f>+'ведом 8'!I22</f>
        <v>18027.900000000001</v>
      </c>
      <c r="L202" s="29"/>
    </row>
    <row r="203" spans="1:12" ht="25.5" x14ac:dyDescent="0.2">
      <c r="A203" s="9" t="s">
        <v>308</v>
      </c>
      <c r="B203" s="2" t="s">
        <v>27</v>
      </c>
      <c r="C203" s="2" t="s">
        <v>23</v>
      </c>
      <c r="D203" s="2" t="s">
        <v>166</v>
      </c>
      <c r="E203" s="2"/>
      <c r="F203" s="27">
        <f>+F204</f>
        <v>249.4</v>
      </c>
      <c r="G203" s="27">
        <f t="shared" ref="G203:H203" si="88">+G204</f>
        <v>10.6</v>
      </c>
      <c r="H203" s="27">
        <f t="shared" si="88"/>
        <v>260</v>
      </c>
      <c r="L203" s="29"/>
    </row>
    <row r="204" spans="1:12" ht="25.5" x14ac:dyDescent="0.2">
      <c r="A204" s="77" t="s">
        <v>13</v>
      </c>
      <c r="B204" s="2" t="s">
        <v>27</v>
      </c>
      <c r="C204" s="2" t="s">
        <v>23</v>
      </c>
      <c r="D204" s="2" t="s">
        <v>166</v>
      </c>
      <c r="E204" s="2">
        <v>600</v>
      </c>
      <c r="F204" s="27">
        <f>+'ведом 8'!G27</f>
        <v>249.4</v>
      </c>
      <c r="G204" s="27">
        <f>+'ведом 8'!H27</f>
        <v>10.6</v>
      </c>
      <c r="H204" s="27">
        <f>+'ведом 8'!I27</f>
        <v>260</v>
      </c>
      <c r="L204" s="29"/>
    </row>
    <row r="205" spans="1:12" ht="25.5" x14ac:dyDescent="0.2">
      <c r="A205" s="9" t="s">
        <v>303</v>
      </c>
      <c r="B205" s="2" t="s">
        <v>27</v>
      </c>
      <c r="C205" s="2" t="s">
        <v>23</v>
      </c>
      <c r="D205" s="2" t="s">
        <v>189</v>
      </c>
      <c r="E205" s="2"/>
      <c r="F205" s="27">
        <f>+F206</f>
        <v>700</v>
      </c>
      <c r="G205" s="27">
        <f t="shared" ref="G205:H205" si="89">+G206</f>
        <v>0</v>
      </c>
      <c r="H205" s="27">
        <f t="shared" si="89"/>
        <v>700</v>
      </c>
      <c r="L205" s="29"/>
    </row>
    <row r="206" spans="1:12" x14ac:dyDescent="0.2">
      <c r="A206" s="9" t="s">
        <v>15</v>
      </c>
      <c r="B206" s="2" t="s">
        <v>27</v>
      </c>
      <c r="C206" s="2" t="s">
        <v>23</v>
      </c>
      <c r="D206" s="2" t="s">
        <v>189</v>
      </c>
      <c r="E206" s="2">
        <v>200</v>
      </c>
      <c r="F206" s="27">
        <f>+'ведом 8'!G29</f>
        <v>700</v>
      </c>
      <c r="G206" s="27">
        <f>+'ведом 8'!H29</f>
        <v>0</v>
      </c>
      <c r="H206" s="27">
        <f>+'ведом 8'!I29</f>
        <v>700</v>
      </c>
      <c r="L206" s="29"/>
    </row>
    <row r="207" spans="1:12" ht="25.5" x14ac:dyDescent="0.2">
      <c r="A207" s="9" t="s">
        <v>157</v>
      </c>
      <c r="B207" s="2" t="s">
        <v>27</v>
      </c>
      <c r="C207" s="2" t="s">
        <v>23</v>
      </c>
      <c r="D207" s="2" t="s">
        <v>61</v>
      </c>
      <c r="E207" s="2"/>
      <c r="F207" s="27">
        <f>+F208</f>
        <v>28538.6</v>
      </c>
      <c r="G207" s="27">
        <f t="shared" ref="G207:H207" si="90">+G208</f>
        <v>523</v>
      </c>
      <c r="H207" s="27">
        <f t="shared" si="90"/>
        <v>29061.599999999999</v>
      </c>
      <c r="L207" s="29"/>
    </row>
    <row r="208" spans="1:12" x14ac:dyDescent="0.2">
      <c r="A208" s="9" t="s">
        <v>185</v>
      </c>
      <c r="B208" s="2" t="s">
        <v>27</v>
      </c>
      <c r="C208" s="2" t="s">
        <v>23</v>
      </c>
      <c r="D208" s="2" t="s">
        <v>62</v>
      </c>
      <c r="E208" s="2"/>
      <c r="F208" s="27">
        <f>+F209+F210</f>
        <v>28538.6</v>
      </c>
      <c r="G208" s="27">
        <f t="shared" ref="G208:H208" si="91">+G209+G210</f>
        <v>523</v>
      </c>
      <c r="H208" s="27">
        <f t="shared" si="91"/>
        <v>29061.599999999999</v>
      </c>
      <c r="L208" s="29"/>
    </row>
    <row r="209" spans="1:12" ht="38.25" x14ac:dyDescent="0.2">
      <c r="A209" s="9" t="s">
        <v>21</v>
      </c>
      <c r="B209" s="2" t="s">
        <v>27</v>
      </c>
      <c r="C209" s="2" t="s">
        <v>23</v>
      </c>
      <c r="D209" s="2" t="s">
        <v>62</v>
      </c>
      <c r="E209" s="2">
        <v>100</v>
      </c>
      <c r="F209" s="27">
        <f>+'ведом 8'!G24</f>
        <v>28338.6</v>
      </c>
      <c r="G209" s="27">
        <f>+'ведом 8'!H24</f>
        <v>523</v>
      </c>
      <c r="H209" s="27">
        <f>+'ведом 8'!I24</f>
        <v>28861.599999999999</v>
      </c>
      <c r="L209" s="29"/>
    </row>
    <row r="210" spans="1:12" x14ac:dyDescent="0.2">
      <c r="A210" s="9" t="s">
        <v>15</v>
      </c>
      <c r="B210" s="2" t="s">
        <v>27</v>
      </c>
      <c r="C210" s="2" t="s">
        <v>23</v>
      </c>
      <c r="D210" s="2" t="s">
        <v>62</v>
      </c>
      <c r="E210" s="2">
        <v>200</v>
      </c>
      <c r="F210" s="27">
        <f>+'ведом 8'!G25</f>
        <v>200</v>
      </c>
      <c r="G210" s="27">
        <f>+'ведом 8'!H25</f>
        <v>0</v>
      </c>
      <c r="H210" s="27">
        <f>+'ведом 8'!I25</f>
        <v>200</v>
      </c>
      <c r="L210" s="29"/>
    </row>
    <row r="211" spans="1:12" ht="25.5" x14ac:dyDescent="0.2">
      <c r="A211" s="77" t="s">
        <v>243</v>
      </c>
      <c r="B211" s="2" t="s">
        <v>27</v>
      </c>
      <c r="C211" s="2" t="s">
        <v>23</v>
      </c>
      <c r="D211" s="2" t="s">
        <v>244</v>
      </c>
      <c r="E211" s="2"/>
      <c r="F211" s="27">
        <f>+F212</f>
        <v>168.892</v>
      </c>
      <c r="G211" s="27">
        <f t="shared" ref="G211:H211" si="92">+G212</f>
        <v>0</v>
      </c>
      <c r="H211" s="27">
        <f t="shared" si="92"/>
        <v>168.892</v>
      </c>
      <c r="L211" s="29"/>
    </row>
    <row r="212" spans="1:12" ht="25.5" x14ac:dyDescent="0.2">
      <c r="A212" s="77" t="s">
        <v>13</v>
      </c>
      <c r="B212" s="2" t="s">
        <v>27</v>
      </c>
      <c r="C212" s="2" t="s">
        <v>23</v>
      </c>
      <c r="D212" s="2" t="s">
        <v>244</v>
      </c>
      <c r="E212" s="2">
        <v>600</v>
      </c>
      <c r="F212" s="27">
        <f>+'ведом 8'!G31</f>
        <v>168.892</v>
      </c>
      <c r="G212" s="27">
        <f>+'ведом 8'!H31</f>
        <v>0</v>
      </c>
      <c r="H212" s="27">
        <f>+'ведом 8'!I31</f>
        <v>168.892</v>
      </c>
      <c r="L212" s="29"/>
    </row>
    <row r="213" spans="1:12" x14ac:dyDescent="0.2">
      <c r="A213" s="9" t="s">
        <v>29</v>
      </c>
      <c r="B213" s="2" t="s">
        <v>27</v>
      </c>
      <c r="C213" s="2" t="s">
        <v>19</v>
      </c>
      <c r="D213" s="2"/>
      <c r="E213" s="2"/>
      <c r="F213" s="27">
        <f>+F214+F218</f>
        <v>4061.4</v>
      </c>
      <c r="G213" s="27">
        <f t="shared" ref="G213:H213" si="93">+G214+G218</f>
        <v>726.6</v>
      </c>
      <c r="H213" s="27">
        <f t="shared" si="93"/>
        <v>4788</v>
      </c>
      <c r="L213" s="29"/>
    </row>
    <row r="214" spans="1:12" x14ac:dyDescent="0.2">
      <c r="A214" s="9" t="s">
        <v>116</v>
      </c>
      <c r="B214" s="2" t="s">
        <v>27</v>
      </c>
      <c r="C214" s="2" t="s">
        <v>19</v>
      </c>
      <c r="D214" s="2" t="s">
        <v>131</v>
      </c>
      <c r="E214" s="2"/>
      <c r="F214" s="27">
        <f>+F215+F216+F217</f>
        <v>3213.4</v>
      </c>
      <c r="G214" s="27">
        <f t="shared" ref="G214:H214" si="94">+G215+G216+G217</f>
        <v>726.6</v>
      </c>
      <c r="H214" s="27">
        <f t="shared" si="94"/>
        <v>3940</v>
      </c>
      <c r="L214" s="29"/>
    </row>
    <row r="215" spans="1:12" ht="38.25" x14ac:dyDescent="0.2">
      <c r="A215" s="9" t="s">
        <v>21</v>
      </c>
      <c r="B215" s="2" t="s">
        <v>27</v>
      </c>
      <c r="C215" s="2" t="s">
        <v>19</v>
      </c>
      <c r="D215" s="2" t="s">
        <v>131</v>
      </c>
      <c r="E215" s="2">
        <v>100</v>
      </c>
      <c r="F215" s="27">
        <f>+'ведом 8'!G39</f>
        <v>1684</v>
      </c>
      <c r="G215" s="27">
        <f>+'ведом 8'!H39</f>
        <v>700</v>
      </c>
      <c r="H215" s="27">
        <f>+'ведом 8'!I39</f>
        <v>2384</v>
      </c>
      <c r="L215" s="29"/>
    </row>
    <row r="216" spans="1:12" x14ac:dyDescent="0.2">
      <c r="A216" s="9" t="s">
        <v>15</v>
      </c>
      <c r="B216" s="2" t="s">
        <v>27</v>
      </c>
      <c r="C216" s="2" t="s">
        <v>19</v>
      </c>
      <c r="D216" s="2" t="s">
        <v>131</v>
      </c>
      <c r="E216" s="2">
        <v>200</v>
      </c>
      <c r="F216" s="27">
        <f>+'ведом 8'!G40</f>
        <v>1457.4</v>
      </c>
      <c r="G216" s="27">
        <f>+'ведом 8'!H40</f>
        <v>26.6</v>
      </c>
      <c r="H216" s="27">
        <f>+'ведом 8'!I40</f>
        <v>1484</v>
      </c>
      <c r="L216" s="29"/>
    </row>
    <row r="217" spans="1:12" x14ac:dyDescent="0.2">
      <c r="A217" s="9" t="s">
        <v>24</v>
      </c>
      <c r="B217" s="2" t="s">
        <v>27</v>
      </c>
      <c r="C217" s="2" t="s">
        <v>19</v>
      </c>
      <c r="D217" s="2" t="s">
        <v>131</v>
      </c>
      <c r="E217" s="2">
        <v>800</v>
      </c>
      <c r="F217" s="27">
        <f>+'ведом 8'!G41</f>
        <v>72</v>
      </c>
      <c r="G217" s="27">
        <f>+'ведом 8'!H41</f>
        <v>0</v>
      </c>
      <c r="H217" s="27">
        <f>+'ведом 8'!I41</f>
        <v>72</v>
      </c>
      <c r="L217" s="29"/>
    </row>
    <row r="218" spans="1:12" x14ac:dyDescent="0.2">
      <c r="A218" s="25" t="s">
        <v>115</v>
      </c>
      <c r="B218" s="26" t="s">
        <v>27</v>
      </c>
      <c r="C218" s="26" t="s">
        <v>19</v>
      </c>
      <c r="D218" s="26" t="s">
        <v>70</v>
      </c>
      <c r="E218" s="26"/>
      <c r="F218" s="27">
        <f>+F219</f>
        <v>848</v>
      </c>
      <c r="G218" s="27">
        <f t="shared" ref="G218:H218" si="95">+G219</f>
        <v>0</v>
      </c>
      <c r="H218" s="27">
        <f t="shared" si="95"/>
        <v>848</v>
      </c>
      <c r="L218" s="29"/>
    </row>
    <row r="219" spans="1:12" ht="38.25" x14ac:dyDescent="0.2">
      <c r="A219" s="25" t="s">
        <v>21</v>
      </c>
      <c r="B219" s="26" t="s">
        <v>27</v>
      </c>
      <c r="C219" s="26" t="s">
        <v>19</v>
      </c>
      <c r="D219" s="26" t="s">
        <v>70</v>
      </c>
      <c r="E219" s="26">
        <v>100</v>
      </c>
      <c r="F219" s="27">
        <f>+'ведом 8'!G43</f>
        <v>848</v>
      </c>
      <c r="G219" s="27">
        <f>+'ведом 8'!H43</f>
        <v>0</v>
      </c>
      <c r="H219" s="27">
        <f>+'ведом 8'!I43</f>
        <v>848</v>
      </c>
      <c r="L219" s="29"/>
    </row>
    <row r="220" spans="1:12" x14ac:dyDescent="0.2">
      <c r="A220" s="86" t="s">
        <v>160</v>
      </c>
      <c r="B220" s="87" t="s">
        <v>100</v>
      </c>
      <c r="C220" s="87" t="s">
        <v>100</v>
      </c>
      <c r="D220" s="81"/>
      <c r="E220" s="81"/>
      <c r="F220" s="35">
        <f>+F221</f>
        <v>314</v>
      </c>
      <c r="G220" s="35">
        <f t="shared" ref="G220:H221" si="96">+G221</f>
        <v>0</v>
      </c>
      <c r="H220" s="35">
        <f t="shared" si="96"/>
        <v>314</v>
      </c>
      <c r="I220" s="118">
        <v>430</v>
      </c>
      <c r="L220" s="29"/>
    </row>
    <row r="221" spans="1:12" ht="25.5" x14ac:dyDescent="0.2">
      <c r="A221" s="38" t="s">
        <v>304</v>
      </c>
      <c r="B221" s="55" t="s">
        <v>100</v>
      </c>
      <c r="C221" s="55" t="s">
        <v>100</v>
      </c>
      <c r="D221" s="2" t="s">
        <v>176</v>
      </c>
      <c r="E221" s="2"/>
      <c r="F221" s="27">
        <f>+F222</f>
        <v>314</v>
      </c>
      <c r="G221" s="27">
        <f t="shared" si="96"/>
        <v>0</v>
      </c>
      <c r="H221" s="27">
        <f t="shared" si="96"/>
        <v>314</v>
      </c>
      <c r="L221" s="29"/>
    </row>
    <row r="222" spans="1:12" ht="25.5" x14ac:dyDescent="0.2">
      <c r="A222" s="9" t="s">
        <v>66</v>
      </c>
      <c r="B222" s="55" t="s">
        <v>100</v>
      </c>
      <c r="C222" s="55" t="s">
        <v>100</v>
      </c>
      <c r="D222" s="2" t="s">
        <v>176</v>
      </c>
      <c r="E222" s="2">
        <v>200</v>
      </c>
      <c r="F222" s="27">
        <f>+'ведом 8'!G318</f>
        <v>314</v>
      </c>
      <c r="G222" s="27">
        <f>+'ведом 8'!H318</f>
        <v>0</v>
      </c>
      <c r="H222" s="27">
        <f>+'ведом 8'!I318</f>
        <v>314</v>
      </c>
      <c r="L222" s="29"/>
    </row>
    <row r="223" spans="1:12" s="24" customFormat="1" x14ac:dyDescent="0.2">
      <c r="A223" s="18" t="s">
        <v>155</v>
      </c>
      <c r="B223" s="2" t="s">
        <v>95</v>
      </c>
      <c r="C223" s="120"/>
      <c r="D223" s="120"/>
      <c r="E223" s="120"/>
      <c r="F223" s="35">
        <f>+F228+F249+F262+F224</f>
        <v>57178.944000000003</v>
      </c>
      <c r="G223" s="35">
        <f t="shared" ref="G223:H223" si="97">+G228+G249+G262+G224</f>
        <v>6684.3641399999997</v>
      </c>
      <c r="H223" s="35">
        <f t="shared" si="97"/>
        <v>63863.308140000001</v>
      </c>
      <c r="I223" s="24">
        <v>36745.9</v>
      </c>
      <c r="J223" s="30">
        <f>+F223-I223</f>
        <v>20433.044000000002</v>
      </c>
      <c r="K223" s="30"/>
      <c r="L223" s="30"/>
    </row>
    <row r="224" spans="1:12" s="24" customFormat="1" x14ac:dyDescent="0.2">
      <c r="A224" s="77" t="s">
        <v>233</v>
      </c>
      <c r="B224" s="2" t="s">
        <v>95</v>
      </c>
      <c r="C224" s="8">
        <v>1</v>
      </c>
      <c r="D224" s="120"/>
      <c r="E224" s="120"/>
      <c r="F224" s="35">
        <f>+F225</f>
        <v>1500</v>
      </c>
      <c r="G224" s="35">
        <f t="shared" ref="G224:H226" si="98">+G225</f>
        <v>0</v>
      </c>
      <c r="H224" s="35">
        <f t="shared" si="98"/>
        <v>1500</v>
      </c>
      <c r="J224" s="30"/>
      <c r="K224" s="30"/>
      <c r="L224" s="30"/>
    </row>
    <row r="225" spans="1:12" s="24" customFormat="1" x14ac:dyDescent="0.2">
      <c r="A225" s="77" t="s">
        <v>45</v>
      </c>
      <c r="B225" s="2" t="s">
        <v>95</v>
      </c>
      <c r="C225" s="8">
        <v>1</v>
      </c>
      <c r="D225" s="2" t="s">
        <v>235</v>
      </c>
      <c r="E225" s="120"/>
      <c r="F225" s="27">
        <f>+F226</f>
        <v>1500</v>
      </c>
      <c r="G225" s="27">
        <f t="shared" si="98"/>
        <v>0</v>
      </c>
      <c r="H225" s="27">
        <f t="shared" si="98"/>
        <v>1500</v>
      </c>
      <c r="J225" s="30"/>
      <c r="K225" s="30"/>
      <c r="L225" s="30"/>
    </row>
    <row r="226" spans="1:12" s="24" customFormat="1" x14ac:dyDescent="0.2">
      <c r="A226" s="77" t="s">
        <v>234</v>
      </c>
      <c r="B226" s="2" t="s">
        <v>95</v>
      </c>
      <c r="C226" s="8">
        <v>1</v>
      </c>
      <c r="D226" s="2" t="s">
        <v>235</v>
      </c>
      <c r="E226" s="120"/>
      <c r="F226" s="27">
        <f>+F227</f>
        <v>1500</v>
      </c>
      <c r="G226" s="27">
        <f t="shared" si="98"/>
        <v>0</v>
      </c>
      <c r="H226" s="27">
        <f t="shared" si="98"/>
        <v>1500</v>
      </c>
      <c r="J226" s="30"/>
      <c r="K226" s="30"/>
      <c r="L226" s="30"/>
    </row>
    <row r="227" spans="1:12" s="24" customFormat="1" x14ac:dyDescent="0.2">
      <c r="A227" s="77" t="s">
        <v>68</v>
      </c>
      <c r="B227" s="2" t="s">
        <v>95</v>
      </c>
      <c r="C227" s="8">
        <v>1</v>
      </c>
      <c r="D227" s="2" t="s">
        <v>235</v>
      </c>
      <c r="E227" s="2">
        <v>300</v>
      </c>
      <c r="F227" s="27">
        <f>+'ведом 8'!G149</f>
        <v>1500</v>
      </c>
      <c r="G227" s="27">
        <f>+'ведом 8'!H149</f>
        <v>0</v>
      </c>
      <c r="H227" s="27">
        <f>+'ведом 8'!I149</f>
        <v>1500</v>
      </c>
      <c r="I227" s="30"/>
      <c r="J227" s="30"/>
      <c r="K227" s="30"/>
      <c r="L227" s="30"/>
    </row>
    <row r="228" spans="1:12" x14ac:dyDescent="0.2">
      <c r="A228" s="18" t="s">
        <v>135</v>
      </c>
      <c r="B228" s="120">
        <v>10</v>
      </c>
      <c r="C228" s="84">
        <v>3</v>
      </c>
      <c r="D228" s="81"/>
      <c r="E228" s="81"/>
      <c r="F228" s="35">
        <f>+F229+F231+F233+F237+F239+F241+F243+F245+F247+F235</f>
        <v>13607</v>
      </c>
      <c r="G228" s="35">
        <f t="shared" ref="G228:H228" si="99">+G229+G231+G233+G237+G239+G241+G243+G245+G247+G235</f>
        <v>1080.0000000000002</v>
      </c>
      <c r="H228" s="35">
        <f t="shared" si="99"/>
        <v>14686.999999999998</v>
      </c>
      <c r="I228" s="10">
        <v>13700</v>
      </c>
      <c r="J228" s="29">
        <f>+F228-I228</f>
        <v>-93</v>
      </c>
      <c r="L228" s="29"/>
    </row>
    <row r="229" spans="1:12" x14ac:dyDescent="0.2">
      <c r="A229" s="9" t="s">
        <v>134</v>
      </c>
      <c r="B229" s="2" t="s">
        <v>95</v>
      </c>
      <c r="C229" s="8">
        <v>3</v>
      </c>
      <c r="D229" s="2" t="s">
        <v>197</v>
      </c>
      <c r="E229" s="2"/>
      <c r="F229" s="27">
        <f>+F230</f>
        <v>4448</v>
      </c>
      <c r="G229" s="27">
        <f t="shared" ref="G229:H229" si="100">+G230</f>
        <v>-300</v>
      </c>
      <c r="H229" s="27">
        <f t="shared" si="100"/>
        <v>4148</v>
      </c>
      <c r="L229" s="29"/>
    </row>
    <row r="230" spans="1:12" x14ac:dyDescent="0.2">
      <c r="A230" s="9" t="s">
        <v>68</v>
      </c>
      <c r="B230" s="2" t="s">
        <v>95</v>
      </c>
      <c r="C230" s="8">
        <v>3</v>
      </c>
      <c r="D230" s="2" t="s">
        <v>197</v>
      </c>
      <c r="E230" s="2" t="s">
        <v>97</v>
      </c>
      <c r="F230" s="27">
        <f>+'ведом 8'!G152</f>
        <v>4448</v>
      </c>
      <c r="G230" s="27">
        <f>+'ведом 8'!H152</f>
        <v>-300</v>
      </c>
      <c r="H230" s="27">
        <f>+'ведом 8'!I152</f>
        <v>4148</v>
      </c>
      <c r="L230" s="29"/>
    </row>
    <row r="231" spans="1:12" x14ac:dyDescent="0.2">
      <c r="A231" s="9" t="s">
        <v>137</v>
      </c>
      <c r="B231" s="2" t="s">
        <v>95</v>
      </c>
      <c r="C231" s="8">
        <v>3</v>
      </c>
      <c r="D231" s="2" t="s">
        <v>198</v>
      </c>
      <c r="E231" s="2"/>
      <c r="F231" s="27">
        <f>+F232</f>
        <v>310</v>
      </c>
      <c r="G231" s="27">
        <f t="shared" ref="G231:H231" si="101">+G232</f>
        <v>-112.15600000000001</v>
      </c>
      <c r="H231" s="27">
        <f t="shared" si="101"/>
        <v>197.84399999999999</v>
      </c>
    </row>
    <row r="232" spans="1:12" x14ac:dyDescent="0.2">
      <c r="A232" s="9" t="s">
        <v>68</v>
      </c>
      <c r="B232" s="2" t="s">
        <v>95</v>
      </c>
      <c r="C232" s="8">
        <v>3</v>
      </c>
      <c r="D232" s="2" t="s">
        <v>198</v>
      </c>
      <c r="E232" s="2" t="s">
        <v>97</v>
      </c>
      <c r="F232" s="27">
        <f>+'ведом 8'!G154</f>
        <v>310</v>
      </c>
      <c r="G232" s="27">
        <f>+'ведом 8'!H154</f>
        <v>-112.15600000000001</v>
      </c>
      <c r="H232" s="27">
        <f>+'ведом 8'!I154</f>
        <v>197.84399999999999</v>
      </c>
    </row>
    <row r="233" spans="1:12" x14ac:dyDescent="0.2">
      <c r="A233" s="9" t="s">
        <v>83</v>
      </c>
      <c r="B233" s="2" t="s">
        <v>95</v>
      </c>
      <c r="C233" s="8">
        <v>3</v>
      </c>
      <c r="D233" s="2" t="s">
        <v>199</v>
      </c>
      <c r="E233" s="2"/>
      <c r="F233" s="27">
        <f>+F234</f>
        <v>4300</v>
      </c>
      <c r="G233" s="27">
        <f t="shared" ref="G233:H233" si="102">+G234</f>
        <v>-1629.7949999999998</v>
      </c>
      <c r="H233" s="27">
        <f t="shared" si="102"/>
        <v>2670.2049999999999</v>
      </c>
    </row>
    <row r="234" spans="1:12" x14ac:dyDescent="0.2">
      <c r="A234" s="9" t="s">
        <v>68</v>
      </c>
      <c r="B234" s="2" t="s">
        <v>95</v>
      </c>
      <c r="C234" s="8">
        <v>3</v>
      </c>
      <c r="D234" s="2" t="s">
        <v>199</v>
      </c>
      <c r="E234" s="2" t="s">
        <v>97</v>
      </c>
      <c r="F234" s="27">
        <f>+'ведом 8'!G156</f>
        <v>4300</v>
      </c>
      <c r="G234" s="27">
        <f>+'ведом 8'!H156</f>
        <v>-1629.7949999999998</v>
      </c>
      <c r="H234" s="27">
        <f>+'ведом 8'!I156</f>
        <v>2670.2049999999999</v>
      </c>
    </row>
    <row r="235" spans="1:12" ht="25.5" x14ac:dyDescent="0.2">
      <c r="A235" s="77" t="s">
        <v>553</v>
      </c>
      <c r="B235" s="2" t="s">
        <v>95</v>
      </c>
      <c r="C235" s="8">
        <v>3</v>
      </c>
      <c r="D235" s="2" t="s">
        <v>554</v>
      </c>
      <c r="E235" s="2"/>
      <c r="F235" s="27">
        <f>+F236</f>
        <v>0</v>
      </c>
      <c r="G235" s="27">
        <f t="shared" ref="G235:H235" si="103">+G236</f>
        <v>2200</v>
      </c>
      <c r="H235" s="27">
        <f t="shared" si="103"/>
        <v>2200</v>
      </c>
    </row>
    <row r="236" spans="1:12" x14ac:dyDescent="0.2">
      <c r="A236" s="77" t="s">
        <v>68</v>
      </c>
      <c r="B236" s="2" t="s">
        <v>95</v>
      </c>
      <c r="C236" s="8">
        <v>3</v>
      </c>
      <c r="D236" s="2" t="s">
        <v>554</v>
      </c>
      <c r="E236" s="2">
        <v>300</v>
      </c>
      <c r="F236" s="27">
        <f>+'ведом 8'!G158</f>
        <v>0</v>
      </c>
      <c r="G236" s="27">
        <f>+'ведом 8'!H158</f>
        <v>2200</v>
      </c>
      <c r="H236" s="27">
        <f>+'ведом 8'!I158</f>
        <v>2200</v>
      </c>
    </row>
    <row r="237" spans="1:12" ht="25.5" x14ac:dyDescent="0.2">
      <c r="A237" s="9" t="s">
        <v>46</v>
      </c>
      <c r="B237" s="2" t="s">
        <v>95</v>
      </c>
      <c r="C237" s="8">
        <v>3</v>
      </c>
      <c r="D237" s="2" t="s">
        <v>200</v>
      </c>
      <c r="E237" s="2"/>
      <c r="F237" s="27">
        <f>+F238</f>
        <v>1732</v>
      </c>
      <c r="G237" s="27">
        <f t="shared" ref="G237:H237" si="104">+G238</f>
        <v>0</v>
      </c>
      <c r="H237" s="27">
        <f t="shared" si="104"/>
        <v>1732</v>
      </c>
    </row>
    <row r="238" spans="1:12" x14ac:dyDescent="0.2">
      <c r="A238" s="9" t="s">
        <v>68</v>
      </c>
      <c r="B238" s="2" t="s">
        <v>95</v>
      </c>
      <c r="C238" s="8">
        <v>3</v>
      </c>
      <c r="D238" s="2" t="s">
        <v>200</v>
      </c>
      <c r="E238" s="2" t="s">
        <v>97</v>
      </c>
      <c r="F238" s="27">
        <f>+'ведом 8'!G160</f>
        <v>1732</v>
      </c>
      <c r="G238" s="27">
        <f>+'ведом 8'!H160</f>
        <v>0</v>
      </c>
      <c r="H238" s="27">
        <f>+'ведом 8'!I160</f>
        <v>1732</v>
      </c>
    </row>
    <row r="239" spans="1:12" x14ac:dyDescent="0.2">
      <c r="A239" s="9" t="s">
        <v>136</v>
      </c>
      <c r="B239" s="2" t="s">
        <v>95</v>
      </c>
      <c r="C239" s="8">
        <v>3</v>
      </c>
      <c r="D239" s="2" t="s">
        <v>67</v>
      </c>
      <c r="E239" s="2"/>
      <c r="F239" s="27">
        <f>+F240</f>
        <v>19</v>
      </c>
      <c r="G239" s="27">
        <f t="shared" ref="G239:H239" si="105">+G240</f>
        <v>-15.584</v>
      </c>
      <c r="H239" s="27">
        <f t="shared" si="105"/>
        <v>3.4160000000000004</v>
      </c>
    </row>
    <row r="240" spans="1:12" x14ac:dyDescent="0.2">
      <c r="A240" s="9" t="s">
        <v>68</v>
      </c>
      <c r="B240" s="2" t="s">
        <v>95</v>
      </c>
      <c r="C240" s="8">
        <v>3</v>
      </c>
      <c r="D240" s="2" t="s">
        <v>67</v>
      </c>
      <c r="E240" s="2" t="s">
        <v>97</v>
      </c>
      <c r="F240" s="27">
        <f>+'ведом 8'!G162</f>
        <v>19</v>
      </c>
      <c r="G240" s="27">
        <f>+'ведом 8'!H162</f>
        <v>-15.584</v>
      </c>
      <c r="H240" s="27">
        <f>+'ведом 8'!I162</f>
        <v>3.4160000000000004</v>
      </c>
    </row>
    <row r="241" spans="1:10" ht="25.5" x14ac:dyDescent="0.2">
      <c r="A241" s="77" t="s">
        <v>335</v>
      </c>
      <c r="B241" s="2" t="s">
        <v>95</v>
      </c>
      <c r="C241" s="8">
        <v>3</v>
      </c>
      <c r="D241" s="44" t="s">
        <v>333</v>
      </c>
      <c r="E241" s="2"/>
      <c r="F241" s="27">
        <f>+'ведом 8'!G322</f>
        <v>0</v>
      </c>
      <c r="G241" s="27">
        <f>+'ведом 8'!H322</f>
        <v>879.9</v>
      </c>
      <c r="H241" s="27">
        <f>+'ведом 8'!I322</f>
        <v>879.9</v>
      </c>
    </row>
    <row r="242" spans="1:10" x14ac:dyDescent="0.2">
      <c r="A242" s="77" t="s">
        <v>68</v>
      </c>
      <c r="B242" s="2" t="s">
        <v>95</v>
      </c>
      <c r="C242" s="8">
        <v>3</v>
      </c>
      <c r="D242" s="44" t="s">
        <v>333</v>
      </c>
      <c r="E242" s="2">
        <v>300</v>
      </c>
      <c r="F242" s="27">
        <f>+'ведом 8'!G323</f>
        <v>0</v>
      </c>
      <c r="G242" s="27">
        <f>+'ведом 8'!H323</f>
        <v>879.9</v>
      </c>
      <c r="H242" s="27">
        <f>+'ведом 8'!I323</f>
        <v>879.9</v>
      </c>
    </row>
    <row r="243" spans="1:10" x14ac:dyDescent="0.2">
      <c r="A243" s="9" t="s">
        <v>94</v>
      </c>
      <c r="B243" s="2" t="s">
        <v>95</v>
      </c>
      <c r="C243" s="2" t="s">
        <v>96</v>
      </c>
      <c r="D243" s="2" t="s">
        <v>196</v>
      </c>
      <c r="E243" s="2" t="s">
        <v>8</v>
      </c>
      <c r="F243" s="27">
        <f>+F244</f>
        <v>1826</v>
      </c>
      <c r="G243" s="27">
        <f t="shared" ref="G243:H243" si="106">+G244</f>
        <v>0</v>
      </c>
      <c r="H243" s="27">
        <f t="shared" si="106"/>
        <v>1826</v>
      </c>
    </row>
    <row r="244" spans="1:10" ht="25.5" x14ac:dyDescent="0.2">
      <c r="A244" s="9" t="s">
        <v>13</v>
      </c>
      <c r="B244" s="2" t="s">
        <v>95</v>
      </c>
      <c r="C244" s="2" t="s">
        <v>96</v>
      </c>
      <c r="D244" s="2" t="s">
        <v>196</v>
      </c>
      <c r="E244" s="2">
        <v>600</v>
      </c>
      <c r="F244" s="27">
        <f>+'ведом 8'!G139+'ведом 8'!G36</f>
        <v>1826</v>
      </c>
      <c r="G244" s="27">
        <f>+'ведом 8'!H139+'ведом 8'!H36</f>
        <v>0</v>
      </c>
      <c r="H244" s="27">
        <f>+'ведом 8'!I139+'ведом 8'!I36</f>
        <v>1826</v>
      </c>
    </row>
    <row r="245" spans="1:10" ht="38.25" x14ac:dyDescent="0.2">
      <c r="A245" s="77" t="s">
        <v>276</v>
      </c>
      <c r="B245" s="2" t="s">
        <v>95</v>
      </c>
      <c r="C245" s="8">
        <v>3</v>
      </c>
      <c r="D245" s="2" t="s">
        <v>249</v>
      </c>
      <c r="E245" s="2"/>
      <c r="F245" s="27">
        <f>+F246</f>
        <v>922</v>
      </c>
      <c r="G245" s="27">
        <f t="shared" ref="G245:H245" si="107">+G246</f>
        <v>57.634999999999998</v>
      </c>
      <c r="H245" s="27">
        <f t="shared" si="107"/>
        <v>979.63499999999999</v>
      </c>
    </row>
    <row r="246" spans="1:10" x14ac:dyDescent="0.2">
      <c r="A246" s="77" t="s">
        <v>68</v>
      </c>
      <c r="B246" s="2" t="s">
        <v>95</v>
      </c>
      <c r="C246" s="8">
        <v>3</v>
      </c>
      <c r="D246" s="2" t="s">
        <v>249</v>
      </c>
      <c r="E246" s="2">
        <v>300</v>
      </c>
      <c r="F246" s="27">
        <f>+'ведом 8'!G164</f>
        <v>922</v>
      </c>
      <c r="G246" s="27">
        <f>+'ведом 8'!H164</f>
        <v>57.634999999999998</v>
      </c>
      <c r="H246" s="27">
        <f>+'ведом 8'!I164</f>
        <v>979.63499999999999</v>
      </c>
    </row>
    <row r="247" spans="1:10" ht="25.5" x14ac:dyDescent="0.2">
      <c r="A247" s="77" t="s">
        <v>286</v>
      </c>
      <c r="B247" s="55" t="s">
        <v>95</v>
      </c>
      <c r="C247" s="55" t="s">
        <v>96</v>
      </c>
      <c r="D247" s="44" t="s">
        <v>255</v>
      </c>
      <c r="E247" s="2"/>
      <c r="F247" s="27">
        <f>+F248</f>
        <v>50</v>
      </c>
      <c r="G247" s="27">
        <f t="shared" ref="G247:H247" si="108">+G248</f>
        <v>0</v>
      </c>
      <c r="H247" s="27">
        <f t="shared" si="108"/>
        <v>50</v>
      </c>
    </row>
    <row r="248" spans="1:10" x14ac:dyDescent="0.2">
      <c r="A248" s="77" t="s">
        <v>68</v>
      </c>
      <c r="B248" s="55" t="s">
        <v>95</v>
      </c>
      <c r="C248" s="55" t="s">
        <v>96</v>
      </c>
      <c r="D248" s="44" t="s">
        <v>255</v>
      </c>
      <c r="E248" s="2">
        <v>300</v>
      </c>
      <c r="F248" s="27">
        <f>+'ведом 8'!G321</f>
        <v>50</v>
      </c>
      <c r="G248" s="27">
        <f>+'ведом 8'!H321</f>
        <v>0</v>
      </c>
      <c r="H248" s="27">
        <f>+'ведом 8'!I321</f>
        <v>50</v>
      </c>
    </row>
    <row r="249" spans="1:10" x14ac:dyDescent="0.2">
      <c r="A249" s="18" t="s">
        <v>44</v>
      </c>
      <c r="B249" s="81" t="s">
        <v>95</v>
      </c>
      <c r="C249" s="81" t="s">
        <v>19</v>
      </c>
      <c r="D249" s="81"/>
      <c r="E249" s="81"/>
      <c r="F249" s="35">
        <f>+F250+F252+F254+F256+F258+F260</f>
        <v>35169.100000000006</v>
      </c>
      <c r="G249" s="35">
        <f t="shared" ref="G249:H249" si="109">+G250+G252+G254+G256+G258+G260</f>
        <v>5592.46414</v>
      </c>
      <c r="H249" s="35">
        <f t="shared" si="109"/>
        <v>40761.564140000002</v>
      </c>
      <c r="I249" s="10">
        <v>15466.8</v>
      </c>
      <c r="J249" s="29"/>
    </row>
    <row r="250" spans="1:10" ht="38.25" x14ac:dyDescent="0.2">
      <c r="A250" s="9" t="s">
        <v>106</v>
      </c>
      <c r="B250" s="2" t="s">
        <v>95</v>
      </c>
      <c r="C250" s="2" t="s">
        <v>19</v>
      </c>
      <c r="D250" s="2" t="s">
        <v>202</v>
      </c>
      <c r="E250" s="2" t="s">
        <v>8</v>
      </c>
      <c r="F250" s="27">
        <f>+F251</f>
        <v>4340</v>
      </c>
      <c r="G250" s="27">
        <f t="shared" ref="G250:H250" si="110">+G251</f>
        <v>0</v>
      </c>
      <c r="H250" s="27">
        <f t="shared" si="110"/>
        <v>4340</v>
      </c>
    </row>
    <row r="251" spans="1:10" x14ac:dyDescent="0.2">
      <c r="A251" s="9" t="s">
        <v>68</v>
      </c>
      <c r="B251" s="2" t="s">
        <v>95</v>
      </c>
      <c r="C251" s="4" t="s">
        <v>19</v>
      </c>
      <c r="D251" s="2" t="s">
        <v>202</v>
      </c>
      <c r="E251" s="2">
        <v>300</v>
      </c>
      <c r="F251" s="27">
        <f>+'ведом 8'!G144</f>
        <v>4340</v>
      </c>
      <c r="G251" s="27">
        <f>+'ведом 8'!H144</f>
        <v>0</v>
      </c>
      <c r="H251" s="27">
        <f>+'ведом 8'!I144</f>
        <v>4340</v>
      </c>
    </row>
    <row r="252" spans="1:10" ht="63.75" x14ac:dyDescent="0.2">
      <c r="A252" s="77" t="s">
        <v>338</v>
      </c>
      <c r="B252" s="2" t="s">
        <v>95</v>
      </c>
      <c r="C252" s="4" t="s">
        <v>19</v>
      </c>
      <c r="D252" s="2" t="s">
        <v>336</v>
      </c>
      <c r="E252" s="2"/>
      <c r="F252" s="27">
        <f>+'ведом 8'!G141</f>
        <v>0</v>
      </c>
      <c r="G252" s="27">
        <f>+'ведом 8'!H141</f>
        <v>703.8</v>
      </c>
      <c r="H252" s="27">
        <f>+'ведом 8'!I141</f>
        <v>703.8</v>
      </c>
    </row>
    <row r="253" spans="1:10" ht="25.5" x14ac:dyDescent="0.2">
      <c r="A253" s="77" t="s">
        <v>337</v>
      </c>
      <c r="B253" s="2" t="s">
        <v>95</v>
      </c>
      <c r="C253" s="4" t="s">
        <v>19</v>
      </c>
      <c r="D253" s="2" t="s">
        <v>336</v>
      </c>
      <c r="E253" s="2">
        <v>600</v>
      </c>
      <c r="F253" s="27">
        <f>+'ведом 8'!G142</f>
        <v>0</v>
      </c>
      <c r="G253" s="27">
        <f>+'ведом 8'!H142</f>
        <v>703.8</v>
      </c>
      <c r="H253" s="27">
        <f>+'ведом 8'!I142</f>
        <v>703.8</v>
      </c>
    </row>
    <row r="254" spans="1:10" ht="25.5" x14ac:dyDescent="0.2">
      <c r="A254" s="94" t="s">
        <v>220</v>
      </c>
      <c r="B254" s="26" t="s">
        <v>95</v>
      </c>
      <c r="C254" s="41" t="s">
        <v>19</v>
      </c>
      <c r="D254" s="26" t="s">
        <v>221</v>
      </c>
      <c r="E254" s="26"/>
      <c r="F254" s="27">
        <f>+F255</f>
        <v>20141.400000000001</v>
      </c>
      <c r="G254" s="27">
        <f t="shared" ref="G254:H254" si="111">+G255</f>
        <v>1.414E-2</v>
      </c>
      <c r="H254" s="27">
        <f t="shared" si="111"/>
        <v>20141.414140000001</v>
      </c>
    </row>
    <row r="255" spans="1:10" x14ac:dyDescent="0.2">
      <c r="A255" s="25" t="s">
        <v>68</v>
      </c>
      <c r="B255" s="26" t="s">
        <v>95</v>
      </c>
      <c r="C255" s="41" t="s">
        <v>19</v>
      </c>
      <c r="D255" s="26" t="s">
        <v>221</v>
      </c>
      <c r="E255" s="26">
        <v>300</v>
      </c>
      <c r="F255" s="27">
        <f>+'ведом 8'!G167</f>
        <v>20141.400000000001</v>
      </c>
      <c r="G255" s="27">
        <f>+'ведом 8'!H167</f>
        <v>1.414E-2</v>
      </c>
      <c r="H255" s="27">
        <f>+'ведом 8'!I167</f>
        <v>20141.414140000001</v>
      </c>
    </row>
    <row r="256" spans="1:10" x14ac:dyDescent="0.2">
      <c r="A256" s="77" t="s">
        <v>287</v>
      </c>
      <c r="B256" s="26" t="s">
        <v>95</v>
      </c>
      <c r="C256" s="41" t="s">
        <v>19</v>
      </c>
      <c r="D256" s="44" t="s">
        <v>330</v>
      </c>
      <c r="E256" s="2"/>
      <c r="F256" s="27">
        <f>+F257</f>
        <v>4661.7</v>
      </c>
      <c r="G256" s="27">
        <f t="shared" ref="G256:H256" si="112">+G257</f>
        <v>359.08499999999998</v>
      </c>
      <c r="H256" s="27">
        <f t="shared" si="112"/>
        <v>5020.7849999999999</v>
      </c>
    </row>
    <row r="257" spans="1:10" x14ac:dyDescent="0.2">
      <c r="A257" s="77" t="s">
        <v>68</v>
      </c>
      <c r="B257" s="26" t="s">
        <v>95</v>
      </c>
      <c r="C257" s="41" t="s">
        <v>19</v>
      </c>
      <c r="D257" s="44" t="s">
        <v>330</v>
      </c>
      <c r="E257" s="2">
        <v>300</v>
      </c>
      <c r="F257" s="27">
        <f>+'ведом 8'!G325</f>
        <v>4661.7</v>
      </c>
      <c r="G257" s="27">
        <f>+'ведом 8'!H325</f>
        <v>359.08499999999998</v>
      </c>
      <c r="H257" s="27">
        <f>+'ведом 8'!I325</f>
        <v>5020.7849999999999</v>
      </c>
    </row>
    <row r="258" spans="1:10" ht="38.25" x14ac:dyDescent="0.2">
      <c r="A258" s="77" t="s">
        <v>276</v>
      </c>
      <c r="B258" s="2">
        <v>10</v>
      </c>
      <c r="C258" s="8">
        <v>4</v>
      </c>
      <c r="D258" s="2" t="s">
        <v>249</v>
      </c>
      <c r="E258" s="2"/>
      <c r="F258" s="27">
        <f>+F259</f>
        <v>6026</v>
      </c>
      <c r="G258" s="27">
        <f t="shared" ref="G258:H258" si="113">+G259</f>
        <v>0</v>
      </c>
      <c r="H258" s="27">
        <f t="shared" si="113"/>
        <v>6026</v>
      </c>
    </row>
    <row r="259" spans="1:10" x14ac:dyDescent="0.2">
      <c r="A259" s="77" t="s">
        <v>68</v>
      </c>
      <c r="B259" s="2">
        <v>10</v>
      </c>
      <c r="C259" s="8">
        <v>4</v>
      </c>
      <c r="D259" s="2" t="s">
        <v>249</v>
      </c>
      <c r="E259" s="2">
        <v>300</v>
      </c>
      <c r="F259" s="27">
        <f>+'ведом 8'!G169</f>
        <v>6026</v>
      </c>
      <c r="G259" s="27">
        <f>+'ведом 8'!H169</f>
        <v>0</v>
      </c>
      <c r="H259" s="27">
        <f>+'ведом 8'!I169</f>
        <v>6026</v>
      </c>
    </row>
    <row r="260" spans="1:10" ht="51" x14ac:dyDescent="0.2">
      <c r="A260" s="77" t="s">
        <v>555</v>
      </c>
      <c r="B260" s="2">
        <v>10</v>
      </c>
      <c r="C260" s="8">
        <v>4</v>
      </c>
      <c r="D260" s="2" t="s">
        <v>556</v>
      </c>
      <c r="E260" s="2"/>
      <c r="F260" s="27">
        <f>+F261</f>
        <v>0</v>
      </c>
      <c r="G260" s="27">
        <f t="shared" ref="G260:H260" si="114">+G261</f>
        <v>4529.5649999999996</v>
      </c>
      <c r="H260" s="27">
        <f t="shared" si="114"/>
        <v>4529.5649999999996</v>
      </c>
    </row>
    <row r="261" spans="1:10" x14ac:dyDescent="0.2">
      <c r="A261" s="77" t="s">
        <v>68</v>
      </c>
      <c r="B261" s="2">
        <v>10</v>
      </c>
      <c r="C261" s="8">
        <v>4</v>
      </c>
      <c r="D261" s="2" t="s">
        <v>556</v>
      </c>
      <c r="E261" s="2">
        <v>300</v>
      </c>
      <c r="F261" s="27">
        <f>+'ведом 8'!G171</f>
        <v>0</v>
      </c>
      <c r="G261" s="27">
        <f>+'ведом 8'!H171</f>
        <v>4529.5649999999996</v>
      </c>
      <c r="H261" s="27">
        <f>+'ведом 8'!I171</f>
        <v>4529.5649999999996</v>
      </c>
    </row>
    <row r="262" spans="1:10" x14ac:dyDescent="0.2">
      <c r="A262" s="18" t="s">
        <v>138</v>
      </c>
      <c r="B262" s="81" t="s">
        <v>95</v>
      </c>
      <c r="C262" s="84">
        <v>6</v>
      </c>
      <c r="D262" s="81"/>
      <c r="E262" s="81"/>
      <c r="F262" s="35">
        <f>+F263+F267+F269+F271</f>
        <v>6902.844000000001</v>
      </c>
      <c r="G262" s="35">
        <f t="shared" ref="G262:H262" si="115">+G263+G267+G269+G271</f>
        <v>11.9</v>
      </c>
      <c r="H262" s="35">
        <f t="shared" si="115"/>
        <v>6914.7440000000006</v>
      </c>
      <c r="I262" s="10">
        <v>6129.1</v>
      </c>
      <c r="J262" s="29">
        <f>+F262-I262</f>
        <v>773.7440000000006</v>
      </c>
    </row>
    <row r="263" spans="1:10" x14ac:dyDescent="0.2">
      <c r="A263" s="9" t="s">
        <v>139</v>
      </c>
      <c r="B263" s="2" t="s">
        <v>95</v>
      </c>
      <c r="C263" s="8">
        <v>6</v>
      </c>
      <c r="D263" s="2" t="s">
        <v>69</v>
      </c>
      <c r="E263" s="2"/>
      <c r="F263" s="27">
        <f>+F264+F265+F266</f>
        <v>6007.4000000000005</v>
      </c>
      <c r="G263" s="27">
        <f t="shared" ref="G263:H263" si="116">+G264+G265+G266</f>
        <v>11.9</v>
      </c>
      <c r="H263" s="27">
        <f t="shared" si="116"/>
        <v>6019.3</v>
      </c>
    </row>
    <row r="264" spans="1:10" ht="38.25" x14ac:dyDescent="0.2">
      <c r="A264" s="9" t="s">
        <v>21</v>
      </c>
      <c r="B264" s="2" t="s">
        <v>95</v>
      </c>
      <c r="C264" s="8">
        <v>6</v>
      </c>
      <c r="D264" s="2" t="s">
        <v>70</v>
      </c>
      <c r="E264" s="2">
        <v>100</v>
      </c>
      <c r="F264" s="27">
        <f>+'ведом 8'!G174</f>
        <v>5383</v>
      </c>
      <c r="G264" s="27">
        <f>+'ведом 8'!H174</f>
        <v>0</v>
      </c>
      <c r="H264" s="27">
        <f>+'ведом 8'!I174</f>
        <v>5383</v>
      </c>
    </row>
    <row r="265" spans="1:10" ht="25.5" x14ac:dyDescent="0.2">
      <c r="A265" s="9" t="s">
        <v>66</v>
      </c>
      <c r="B265" s="2" t="s">
        <v>95</v>
      </c>
      <c r="C265" s="8">
        <v>6</v>
      </c>
      <c r="D265" s="2" t="s">
        <v>71</v>
      </c>
      <c r="E265" s="2">
        <v>200</v>
      </c>
      <c r="F265" s="27">
        <f>+'ведом 8'!G175</f>
        <v>595.1</v>
      </c>
      <c r="G265" s="27">
        <f>+'ведом 8'!H175</f>
        <v>11.9</v>
      </c>
      <c r="H265" s="27">
        <f>+'ведом 8'!I175</f>
        <v>607</v>
      </c>
    </row>
    <row r="266" spans="1:10" x14ac:dyDescent="0.2">
      <c r="A266" s="9" t="s">
        <v>24</v>
      </c>
      <c r="B266" s="2" t="s">
        <v>95</v>
      </c>
      <c r="C266" s="8">
        <v>6</v>
      </c>
      <c r="D266" s="2" t="s">
        <v>71</v>
      </c>
      <c r="E266" s="2" t="s">
        <v>25</v>
      </c>
      <c r="F266" s="27">
        <f>+'ведом 8'!G176</f>
        <v>29.3</v>
      </c>
      <c r="G266" s="27">
        <f>+'ведом 8'!H176</f>
        <v>0</v>
      </c>
      <c r="H266" s="27">
        <f>+'ведом 8'!I176</f>
        <v>29.3</v>
      </c>
    </row>
    <row r="267" spans="1:10" ht="38.25" x14ac:dyDescent="0.2">
      <c r="A267" s="9" t="s">
        <v>141</v>
      </c>
      <c r="B267" s="2" t="s">
        <v>95</v>
      </c>
      <c r="C267" s="8">
        <v>6</v>
      </c>
      <c r="D267" s="2" t="s">
        <v>201</v>
      </c>
      <c r="E267" s="2"/>
      <c r="F267" s="27">
        <f>+F268</f>
        <v>761</v>
      </c>
      <c r="G267" s="27">
        <f t="shared" ref="G267:H267" si="117">+G268</f>
        <v>0</v>
      </c>
      <c r="H267" s="27">
        <f t="shared" si="117"/>
        <v>761</v>
      </c>
    </row>
    <row r="268" spans="1:10" ht="25.5" x14ac:dyDescent="0.2">
      <c r="A268" s="9" t="s">
        <v>66</v>
      </c>
      <c r="B268" s="2" t="s">
        <v>95</v>
      </c>
      <c r="C268" s="8">
        <v>6</v>
      </c>
      <c r="D268" s="2" t="s">
        <v>201</v>
      </c>
      <c r="E268" s="2" t="s">
        <v>16</v>
      </c>
      <c r="F268" s="27">
        <f>+'ведом 8'!G178</f>
        <v>761</v>
      </c>
      <c r="G268" s="27">
        <f>+'ведом 8'!H178</f>
        <v>0</v>
      </c>
      <c r="H268" s="27">
        <f>+'ведом 8'!I178</f>
        <v>761</v>
      </c>
    </row>
    <row r="269" spans="1:10" ht="25.5" x14ac:dyDescent="0.2">
      <c r="A269" s="9" t="s">
        <v>277</v>
      </c>
      <c r="B269" s="2" t="s">
        <v>95</v>
      </c>
      <c r="C269" s="8">
        <v>6</v>
      </c>
      <c r="D269" s="26" t="s">
        <v>170</v>
      </c>
      <c r="E269" s="2"/>
      <c r="F269" s="27">
        <f>+F270</f>
        <v>50</v>
      </c>
      <c r="G269" s="27">
        <f t="shared" ref="G269:H269" si="118">+G270</f>
        <v>0</v>
      </c>
      <c r="H269" s="27">
        <f t="shared" si="118"/>
        <v>50</v>
      </c>
    </row>
    <row r="270" spans="1:10" ht="25.5" x14ac:dyDescent="0.2">
      <c r="A270" s="9" t="s">
        <v>66</v>
      </c>
      <c r="B270" s="2" t="s">
        <v>95</v>
      </c>
      <c r="C270" s="8">
        <v>6</v>
      </c>
      <c r="D270" s="26" t="s">
        <v>170</v>
      </c>
      <c r="E270" s="2" t="s">
        <v>16</v>
      </c>
      <c r="F270" s="27">
        <f>+'ведом 8'!G180</f>
        <v>50</v>
      </c>
      <c r="G270" s="27">
        <f>+'ведом 8'!H180</f>
        <v>0</v>
      </c>
      <c r="H270" s="27">
        <f>+'ведом 8'!I180</f>
        <v>50</v>
      </c>
    </row>
    <row r="271" spans="1:10" ht="25.5" x14ac:dyDescent="0.2">
      <c r="A271" s="77" t="s">
        <v>243</v>
      </c>
      <c r="B271" s="2">
        <v>10</v>
      </c>
      <c r="C271" s="8">
        <v>6</v>
      </c>
      <c r="D271" s="2" t="s">
        <v>244</v>
      </c>
      <c r="E271" s="2"/>
      <c r="F271" s="27">
        <f>+F272</f>
        <v>84.444000000000003</v>
      </c>
      <c r="G271" s="27">
        <f t="shared" ref="G271:H271" si="119">+G272</f>
        <v>0</v>
      </c>
      <c r="H271" s="27">
        <f t="shared" si="119"/>
        <v>84.444000000000003</v>
      </c>
    </row>
    <row r="272" spans="1:10" ht="25.5" x14ac:dyDescent="0.2">
      <c r="A272" s="9" t="s">
        <v>66</v>
      </c>
      <c r="B272" s="2">
        <v>10</v>
      </c>
      <c r="C272" s="8">
        <v>6</v>
      </c>
      <c r="D272" s="2" t="s">
        <v>244</v>
      </c>
      <c r="E272" s="2">
        <v>200</v>
      </c>
      <c r="F272" s="27">
        <f>+'ведом 8'!G182</f>
        <v>84.444000000000003</v>
      </c>
      <c r="G272" s="27">
        <f>+'ведом 8'!H182</f>
        <v>0</v>
      </c>
      <c r="H272" s="27">
        <f>+'ведом 8'!I182</f>
        <v>84.444000000000003</v>
      </c>
    </row>
    <row r="273" spans="1:9" x14ac:dyDescent="0.2">
      <c r="A273" s="18" t="s">
        <v>162</v>
      </c>
      <c r="B273" s="81">
        <v>11</v>
      </c>
      <c r="C273" s="84">
        <v>0</v>
      </c>
      <c r="D273" s="83"/>
      <c r="E273" s="81"/>
      <c r="F273" s="35">
        <f>+F274+F276</f>
        <v>600</v>
      </c>
      <c r="G273" s="35">
        <f t="shared" ref="G273:H273" si="120">+G274+G276</f>
        <v>0</v>
      </c>
      <c r="H273" s="35">
        <f t="shared" si="120"/>
        <v>600</v>
      </c>
      <c r="I273" s="10">
        <v>1783</v>
      </c>
    </row>
    <row r="274" spans="1:9" ht="25.5" x14ac:dyDescent="0.2">
      <c r="A274" s="37" t="s">
        <v>288</v>
      </c>
      <c r="B274" s="2">
        <v>11</v>
      </c>
      <c r="C274" s="8">
        <v>1</v>
      </c>
      <c r="D274" s="26" t="s">
        <v>177</v>
      </c>
      <c r="E274" s="2"/>
      <c r="F274" s="27">
        <f>+F275</f>
        <v>500</v>
      </c>
      <c r="G274" s="27">
        <f t="shared" ref="G274:H274" si="121">+G275</f>
        <v>0</v>
      </c>
      <c r="H274" s="27">
        <f t="shared" si="121"/>
        <v>500</v>
      </c>
    </row>
    <row r="275" spans="1:9" ht="25.5" x14ac:dyDescent="0.2">
      <c r="A275" s="9" t="s">
        <v>66</v>
      </c>
      <c r="B275" s="2">
        <v>11</v>
      </c>
      <c r="C275" s="8">
        <v>1</v>
      </c>
      <c r="D275" s="26" t="s">
        <v>177</v>
      </c>
      <c r="E275" s="2">
        <v>200</v>
      </c>
      <c r="F275" s="27">
        <f>+'ведом 8'!G328</f>
        <v>500</v>
      </c>
      <c r="G275" s="27">
        <f>+'ведом 8'!H328</f>
        <v>0</v>
      </c>
      <c r="H275" s="27">
        <f>+'ведом 8'!I328</f>
        <v>500</v>
      </c>
    </row>
    <row r="276" spans="1:9" ht="25.5" x14ac:dyDescent="0.2">
      <c r="A276" s="77" t="s">
        <v>311</v>
      </c>
      <c r="B276" s="2">
        <v>11</v>
      </c>
      <c r="C276" s="8">
        <v>1</v>
      </c>
      <c r="D276" s="26" t="s">
        <v>254</v>
      </c>
      <c r="E276" s="2"/>
      <c r="F276" s="27">
        <f>+F277</f>
        <v>100</v>
      </c>
      <c r="G276" s="27">
        <f t="shared" ref="G276:H276" si="122">+G277</f>
        <v>0</v>
      </c>
      <c r="H276" s="27">
        <f t="shared" si="122"/>
        <v>100</v>
      </c>
    </row>
    <row r="277" spans="1:9" ht="25.5" x14ac:dyDescent="0.2">
      <c r="A277" s="77" t="s">
        <v>66</v>
      </c>
      <c r="B277" s="2">
        <v>11</v>
      </c>
      <c r="C277" s="8">
        <v>1</v>
      </c>
      <c r="D277" s="26" t="s">
        <v>254</v>
      </c>
      <c r="E277" s="2">
        <v>200</v>
      </c>
      <c r="F277" s="27">
        <f>+'ведом 8'!G330</f>
        <v>100</v>
      </c>
      <c r="G277" s="27">
        <f>+'ведом 8'!H330</f>
        <v>0</v>
      </c>
      <c r="H277" s="27">
        <f>+'ведом 8'!I330</f>
        <v>100</v>
      </c>
    </row>
    <row r="278" spans="1:9" s="24" customFormat="1" x14ac:dyDescent="0.2">
      <c r="A278" s="18" t="s">
        <v>32</v>
      </c>
      <c r="B278" s="47" t="s">
        <v>30</v>
      </c>
      <c r="C278" s="84">
        <v>0</v>
      </c>
      <c r="D278" s="47"/>
      <c r="E278" s="47"/>
      <c r="F278" s="35">
        <f>+F279</f>
        <v>800</v>
      </c>
      <c r="G278" s="35">
        <f t="shared" ref="G278:H278" si="123">+G279</f>
        <v>0</v>
      </c>
      <c r="H278" s="35">
        <f t="shared" si="123"/>
        <v>800</v>
      </c>
      <c r="I278" s="24">
        <v>685</v>
      </c>
    </row>
    <row r="279" spans="1:9" x14ac:dyDescent="0.2">
      <c r="A279" s="9" t="s">
        <v>33</v>
      </c>
      <c r="B279" s="2" t="s">
        <v>30</v>
      </c>
      <c r="C279" s="2"/>
      <c r="D279" s="2"/>
      <c r="E279" s="2"/>
      <c r="F279" s="27">
        <f>+F280+F283</f>
        <v>800</v>
      </c>
      <c r="G279" s="27">
        <f t="shared" ref="G279:H279" si="124">+G280+G283</f>
        <v>0</v>
      </c>
      <c r="H279" s="27">
        <f t="shared" si="124"/>
        <v>800</v>
      </c>
    </row>
    <row r="280" spans="1:9" ht="25.5" x14ac:dyDescent="0.2">
      <c r="A280" s="9" t="s">
        <v>309</v>
      </c>
      <c r="B280" s="2" t="s">
        <v>30</v>
      </c>
      <c r="C280" s="2" t="s">
        <v>12</v>
      </c>
      <c r="D280" s="2" t="s">
        <v>114</v>
      </c>
      <c r="E280" s="2"/>
      <c r="F280" s="27">
        <f>+F281</f>
        <v>600</v>
      </c>
      <c r="G280" s="27">
        <f t="shared" ref="G280:H281" si="125">+G281</f>
        <v>0</v>
      </c>
      <c r="H280" s="27">
        <f t="shared" si="125"/>
        <v>600</v>
      </c>
    </row>
    <row r="281" spans="1:9" x14ac:dyDescent="0.2">
      <c r="A281" s="9" t="s">
        <v>33</v>
      </c>
      <c r="B281" s="2" t="s">
        <v>30</v>
      </c>
      <c r="C281" s="2" t="s">
        <v>12</v>
      </c>
      <c r="D281" s="2" t="s">
        <v>113</v>
      </c>
      <c r="E281" s="2"/>
      <c r="F281" s="27">
        <f>+F282</f>
        <v>600</v>
      </c>
      <c r="G281" s="27">
        <f t="shared" si="125"/>
        <v>0</v>
      </c>
      <c r="H281" s="27">
        <f t="shared" si="125"/>
        <v>600</v>
      </c>
    </row>
    <row r="282" spans="1:9" ht="25.5" x14ac:dyDescent="0.2">
      <c r="A282" s="9" t="s">
        <v>13</v>
      </c>
      <c r="B282" s="2" t="s">
        <v>30</v>
      </c>
      <c r="C282" s="2" t="s">
        <v>12</v>
      </c>
      <c r="D282" s="2" t="s">
        <v>113</v>
      </c>
      <c r="E282" s="2">
        <v>600</v>
      </c>
      <c r="F282" s="27">
        <f>+'ведом 8'!G34</f>
        <v>600</v>
      </c>
      <c r="G282" s="27">
        <f>+'ведом 8'!H34</f>
        <v>0</v>
      </c>
      <c r="H282" s="27">
        <f>+'ведом 8'!I34</f>
        <v>600</v>
      </c>
    </row>
    <row r="283" spans="1:9" ht="24" x14ac:dyDescent="0.2">
      <c r="A283" s="100" t="s">
        <v>305</v>
      </c>
      <c r="B283" s="2">
        <v>12</v>
      </c>
      <c r="C283" s="2" t="s">
        <v>19</v>
      </c>
      <c r="D283" s="26" t="s">
        <v>213</v>
      </c>
      <c r="E283" s="2"/>
      <c r="F283" s="27">
        <f>+F284</f>
        <v>200</v>
      </c>
      <c r="G283" s="27">
        <f t="shared" ref="G283:H283" si="126">+G284</f>
        <v>0</v>
      </c>
      <c r="H283" s="27">
        <f t="shared" si="126"/>
        <v>200</v>
      </c>
    </row>
    <row r="284" spans="1:9" ht="25.5" x14ac:dyDescent="0.2">
      <c r="A284" s="94" t="s">
        <v>66</v>
      </c>
      <c r="B284" s="2">
        <v>12</v>
      </c>
      <c r="C284" s="2" t="s">
        <v>19</v>
      </c>
      <c r="D284" s="26" t="s">
        <v>213</v>
      </c>
      <c r="E284" s="26">
        <v>200</v>
      </c>
      <c r="F284" s="27">
        <f>+'ведом 8'!G333</f>
        <v>200</v>
      </c>
      <c r="G284" s="27">
        <f>+'ведом 8'!H333</f>
        <v>0</v>
      </c>
      <c r="H284" s="27">
        <f>+'ведом 8'!I333</f>
        <v>200</v>
      </c>
    </row>
    <row r="285" spans="1:9" s="24" customFormat="1" ht="18.75" customHeight="1" x14ac:dyDescent="0.2">
      <c r="A285" s="18" t="s">
        <v>47</v>
      </c>
      <c r="B285" s="109">
        <v>13</v>
      </c>
      <c r="C285" s="32" t="s">
        <v>182</v>
      </c>
      <c r="D285" s="47" t="s">
        <v>6</v>
      </c>
      <c r="E285" s="47" t="s">
        <v>64</v>
      </c>
      <c r="F285" s="35">
        <f>+F286</f>
        <v>10</v>
      </c>
      <c r="G285" s="35">
        <f t="shared" ref="G285:H287" si="127">+G286</f>
        <v>0</v>
      </c>
      <c r="H285" s="35">
        <f t="shared" si="127"/>
        <v>10</v>
      </c>
      <c r="I285" s="24">
        <v>10</v>
      </c>
    </row>
    <row r="286" spans="1:9" x14ac:dyDescent="0.2">
      <c r="A286" s="9" t="s">
        <v>48</v>
      </c>
      <c r="B286" s="2" t="s">
        <v>99</v>
      </c>
      <c r="C286" s="2" t="s">
        <v>23</v>
      </c>
      <c r="D286" s="2" t="s">
        <v>64</v>
      </c>
      <c r="E286" s="2" t="s">
        <v>8</v>
      </c>
      <c r="F286" s="27">
        <f>+F287</f>
        <v>10</v>
      </c>
      <c r="G286" s="27">
        <f t="shared" si="127"/>
        <v>0</v>
      </c>
      <c r="H286" s="27">
        <f t="shared" si="127"/>
        <v>10</v>
      </c>
    </row>
    <row r="287" spans="1:9" x14ac:dyDescent="0.2">
      <c r="A287" s="9" t="s">
        <v>84</v>
      </c>
      <c r="B287" s="2" t="s">
        <v>99</v>
      </c>
      <c r="C287" s="2" t="s">
        <v>23</v>
      </c>
      <c r="D287" s="2" t="s">
        <v>85</v>
      </c>
      <c r="E287" s="2" t="s">
        <v>8</v>
      </c>
      <c r="F287" s="27">
        <f>+F288</f>
        <v>10</v>
      </c>
      <c r="G287" s="27">
        <f t="shared" si="127"/>
        <v>0</v>
      </c>
      <c r="H287" s="27">
        <f t="shared" si="127"/>
        <v>10</v>
      </c>
    </row>
    <row r="288" spans="1:9" x14ac:dyDescent="0.2">
      <c r="A288" s="9" t="s">
        <v>77</v>
      </c>
      <c r="B288" s="2" t="s">
        <v>99</v>
      </c>
      <c r="C288" s="2" t="s">
        <v>23</v>
      </c>
      <c r="D288" s="2" t="s">
        <v>85</v>
      </c>
      <c r="E288" s="2" t="s">
        <v>103</v>
      </c>
      <c r="F288" s="27">
        <f>+'ведом 8'!G207</f>
        <v>10</v>
      </c>
      <c r="G288" s="27">
        <f>+'ведом 8'!H207</f>
        <v>0</v>
      </c>
      <c r="H288" s="27">
        <f>+'ведом 8'!I207</f>
        <v>10</v>
      </c>
    </row>
    <row r="289" spans="1:11" s="24" customFormat="1" ht="25.5" x14ac:dyDescent="0.2">
      <c r="A289" s="18" t="s">
        <v>74</v>
      </c>
      <c r="B289" s="47" t="s">
        <v>102</v>
      </c>
      <c r="C289" s="32" t="s">
        <v>182</v>
      </c>
      <c r="D289" s="47"/>
      <c r="E289" s="47"/>
      <c r="F289" s="35">
        <f>+F290+F293</f>
        <v>29239.264000000003</v>
      </c>
      <c r="G289" s="35">
        <f t="shared" ref="G289:H289" si="128">+G290+G293</f>
        <v>1296.7867200000001</v>
      </c>
      <c r="H289" s="35">
        <f t="shared" si="128"/>
        <v>30536.050720000003</v>
      </c>
      <c r="I289" s="24">
        <v>24299.7</v>
      </c>
      <c r="K289" s="30">
        <f>+F289-I289</f>
        <v>4939.5640000000021</v>
      </c>
    </row>
    <row r="290" spans="1:11" ht="25.5" x14ac:dyDescent="0.2">
      <c r="A290" s="9" t="s">
        <v>49</v>
      </c>
      <c r="B290" s="2" t="s">
        <v>102</v>
      </c>
      <c r="C290" s="4" t="s">
        <v>23</v>
      </c>
      <c r="D290" s="2" t="s">
        <v>105</v>
      </c>
      <c r="E290" s="2"/>
      <c r="F290" s="27">
        <f>+F291</f>
        <v>27117.4</v>
      </c>
      <c r="G290" s="27">
        <f t="shared" ref="G290:H291" si="129">+G291</f>
        <v>900</v>
      </c>
      <c r="H290" s="27">
        <f t="shared" si="129"/>
        <v>28017.4</v>
      </c>
    </row>
    <row r="291" spans="1:11" x14ac:dyDescent="0.2">
      <c r="A291" s="9" t="s">
        <v>50</v>
      </c>
      <c r="B291" s="2" t="s">
        <v>102</v>
      </c>
      <c r="C291" s="4" t="s">
        <v>23</v>
      </c>
      <c r="D291" s="2" t="s">
        <v>105</v>
      </c>
      <c r="E291" s="2"/>
      <c r="F291" s="27">
        <f>+F292</f>
        <v>27117.4</v>
      </c>
      <c r="G291" s="27">
        <f t="shared" si="129"/>
        <v>900</v>
      </c>
      <c r="H291" s="27">
        <f t="shared" si="129"/>
        <v>28017.4</v>
      </c>
    </row>
    <row r="292" spans="1:11" x14ac:dyDescent="0.2">
      <c r="A292" s="9" t="s">
        <v>17</v>
      </c>
      <c r="B292" s="2" t="s">
        <v>102</v>
      </c>
      <c r="C292" s="4" t="s">
        <v>23</v>
      </c>
      <c r="D292" s="2" t="s">
        <v>105</v>
      </c>
      <c r="E292" s="2">
        <v>500</v>
      </c>
      <c r="F292" s="27">
        <f>+'ведом 8'!G211</f>
        <v>27117.4</v>
      </c>
      <c r="G292" s="27">
        <f>+'ведом 8'!H211</f>
        <v>900</v>
      </c>
      <c r="H292" s="27">
        <f>+'ведом 8'!I211</f>
        <v>28017.4</v>
      </c>
    </row>
    <row r="293" spans="1:11" x14ac:dyDescent="0.2">
      <c r="A293" s="9" t="s">
        <v>51</v>
      </c>
      <c r="B293" s="2" t="s">
        <v>102</v>
      </c>
      <c r="C293" s="2" t="s">
        <v>96</v>
      </c>
      <c r="D293" s="2" t="s">
        <v>64</v>
      </c>
      <c r="E293" s="2" t="s">
        <v>8</v>
      </c>
      <c r="F293" s="27">
        <f>+F294+F296+F298+F300+F302</f>
        <v>2121.864</v>
      </c>
      <c r="G293" s="27">
        <f t="shared" ref="G293:H293" si="130">+G294+G296+G298+G300+G302</f>
        <v>396.78672</v>
      </c>
      <c r="H293" s="27">
        <f t="shared" si="130"/>
        <v>2518.6507200000001</v>
      </c>
    </row>
    <row r="294" spans="1:11" ht="38.25" x14ac:dyDescent="0.2">
      <c r="A294" s="77" t="s">
        <v>332</v>
      </c>
      <c r="B294" s="2" t="s">
        <v>102</v>
      </c>
      <c r="C294" s="2" t="s">
        <v>96</v>
      </c>
      <c r="D294" s="2" t="s">
        <v>331</v>
      </c>
      <c r="E294" s="2"/>
      <c r="F294" s="27">
        <f>+'ведом 8'!G213</f>
        <v>0</v>
      </c>
      <c r="G294" s="27">
        <f>+'ведом 8'!H213</f>
        <v>200</v>
      </c>
      <c r="H294" s="27">
        <f>+'ведом 8'!I213</f>
        <v>200</v>
      </c>
    </row>
    <row r="295" spans="1:11" x14ac:dyDescent="0.2">
      <c r="A295" s="77" t="s">
        <v>17</v>
      </c>
      <c r="B295" s="2" t="s">
        <v>102</v>
      </c>
      <c r="C295" s="2" t="s">
        <v>96</v>
      </c>
      <c r="D295" s="2" t="s">
        <v>331</v>
      </c>
      <c r="E295" s="2">
        <v>500</v>
      </c>
      <c r="F295" s="27">
        <f>+'ведом 8'!G214</f>
        <v>0</v>
      </c>
      <c r="G295" s="27">
        <f>+'ведом 8'!H214</f>
        <v>200</v>
      </c>
      <c r="H295" s="27">
        <f>+'ведом 8'!I214</f>
        <v>200</v>
      </c>
    </row>
    <row r="296" spans="1:11" x14ac:dyDescent="0.2">
      <c r="A296" s="9" t="s">
        <v>143</v>
      </c>
      <c r="B296" s="2" t="s">
        <v>102</v>
      </c>
      <c r="C296" s="2" t="s">
        <v>96</v>
      </c>
      <c r="D296" s="2" t="s">
        <v>80</v>
      </c>
      <c r="E296" s="2"/>
      <c r="F296" s="27">
        <f>+F297</f>
        <v>6</v>
      </c>
      <c r="G296" s="27">
        <f t="shared" ref="G296:H296" si="131">+G297</f>
        <v>0</v>
      </c>
      <c r="H296" s="27">
        <f t="shared" si="131"/>
        <v>6</v>
      </c>
    </row>
    <row r="297" spans="1:11" x14ac:dyDescent="0.2">
      <c r="A297" s="9" t="s">
        <v>17</v>
      </c>
      <c r="B297" s="2" t="s">
        <v>102</v>
      </c>
      <c r="C297" s="2" t="s">
        <v>96</v>
      </c>
      <c r="D297" s="2" t="s">
        <v>80</v>
      </c>
      <c r="E297" s="2">
        <v>500</v>
      </c>
      <c r="F297" s="27">
        <f>+'ведом 8'!G216</f>
        <v>6</v>
      </c>
      <c r="G297" s="27">
        <f>+'ведом 8'!H216</f>
        <v>0</v>
      </c>
      <c r="H297" s="27">
        <f>+'ведом 8'!I216</f>
        <v>6</v>
      </c>
    </row>
    <row r="298" spans="1:11" ht="51.75" customHeight="1" x14ac:dyDescent="0.2">
      <c r="A298" s="9" t="s">
        <v>195</v>
      </c>
      <c r="B298" s="2" t="s">
        <v>102</v>
      </c>
      <c r="C298" s="2" t="s">
        <v>96</v>
      </c>
      <c r="D298" s="2" t="s">
        <v>144</v>
      </c>
      <c r="E298" s="2"/>
      <c r="F298" s="27">
        <f>+F299</f>
        <v>1609.2</v>
      </c>
      <c r="G298" s="27">
        <f t="shared" ref="G298:H298" si="132">+G299</f>
        <v>16.786719999999999</v>
      </c>
      <c r="H298" s="27">
        <f t="shared" si="132"/>
        <v>1625.9867200000001</v>
      </c>
    </row>
    <row r="299" spans="1:11" x14ac:dyDescent="0.2">
      <c r="A299" s="9" t="s">
        <v>17</v>
      </c>
      <c r="B299" s="2" t="s">
        <v>102</v>
      </c>
      <c r="C299" s="2" t="s">
        <v>96</v>
      </c>
      <c r="D299" s="2" t="s">
        <v>144</v>
      </c>
      <c r="E299" s="2" t="s">
        <v>18</v>
      </c>
      <c r="F299" s="27">
        <f>+'ведом 8'!G218</f>
        <v>1609.2</v>
      </c>
      <c r="G299" s="27">
        <f>+'ведом 8'!H218</f>
        <v>16.786719999999999</v>
      </c>
      <c r="H299" s="27">
        <f>+'ведом 8'!I218</f>
        <v>1625.9867200000001</v>
      </c>
    </row>
    <row r="300" spans="1:11" ht="38.25" x14ac:dyDescent="0.2">
      <c r="A300" s="9" t="s">
        <v>344</v>
      </c>
      <c r="B300" s="2" t="s">
        <v>102</v>
      </c>
      <c r="C300" s="2" t="s">
        <v>96</v>
      </c>
      <c r="D300" s="2" t="s">
        <v>339</v>
      </c>
      <c r="E300" s="2"/>
      <c r="F300" s="27">
        <f>+'ведом 8'!G219</f>
        <v>0</v>
      </c>
      <c r="G300" s="27">
        <f>+'ведом 8'!H219</f>
        <v>180</v>
      </c>
      <c r="H300" s="27">
        <f>+'ведом 8'!I219</f>
        <v>180</v>
      </c>
    </row>
    <row r="301" spans="1:11" x14ac:dyDescent="0.2">
      <c r="A301" s="77" t="s">
        <v>17</v>
      </c>
      <c r="B301" s="2" t="s">
        <v>102</v>
      </c>
      <c r="C301" s="2" t="s">
        <v>96</v>
      </c>
      <c r="D301" s="2" t="s">
        <v>339</v>
      </c>
      <c r="E301" s="2">
        <v>500</v>
      </c>
      <c r="F301" s="27">
        <f>+'ведом 8'!G220</f>
        <v>0</v>
      </c>
      <c r="G301" s="27">
        <f>+'ведом 8'!H220</f>
        <v>180</v>
      </c>
      <c r="H301" s="27">
        <f>+'ведом 8'!I220</f>
        <v>180</v>
      </c>
    </row>
    <row r="302" spans="1:11" ht="25.5" x14ac:dyDescent="0.2">
      <c r="A302" s="77" t="s">
        <v>243</v>
      </c>
      <c r="B302" s="2" t="s">
        <v>102</v>
      </c>
      <c r="C302" s="2" t="s">
        <v>96</v>
      </c>
      <c r="D302" s="40" t="s">
        <v>244</v>
      </c>
      <c r="E302" s="2"/>
      <c r="F302" s="27">
        <f>+'ведом 8'!G221</f>
        <v>506.66399999999999</v>
      </c>
      <c r="G302" s="27">
        <f>+'ведом 8'!H221</f>
        <v>0</v>
      </c>
      <c r="H302" s="27">
        <f>+'ведом 8'!I221</f>
        <v>506.66399999999999</v>
      </c>
    </row>
    <row r="303" spans="1:11" x14ac:dyDescent="0.2">
      <c r="A303" s="77" t="s">
        <v>17</v>
      </c>
      <c r="B303" s="2" t="s">
        <v>102</v>
      </c>
      <c r="C303" s="2" t="s">
        <v>96</v>
      </c>
      <c r="D303" s="40" t="s">
        <v>244</v>
      </c>
      <c r="E303" s="2">
        <v>500</v>
      </c>
      <c r="F303" s="27">
        <f>+'ведом 8'!G222</f>
        <v>506.66399999999999</v>
      </c>
      <c r="G303" s="27">
        <f>+'ведом 8'!H222</f>
        <v>0</v>
      </c>
      <c r="H303" s="27">
        <f>+'ведом 8'!I222</f>
        <v>506.66399999999999</v>
      </c>
    </row>
    <row r="304" spans="1:11" x14ac:dyDescent="0.2">
      <c r="A304" s="50"/>
      <c r="B304" s="50"/>
      <c r="C304" s="50"/>
      <c r="D304" s="50"/>
      <c r="E304" s="50"/>
      <c r="F304" s="57"/>
      <c r="G304" s="57"/>
      <c r="H304" s="57"/>
    </row>
    <row r="305" spans="1:8" x14ac:dyDescent="0.2">
      <c r="A305" s="50"/>
      <c r="B305" s="50"/>
      <c r="C305" s="50"/>
      <c r="D305" s="50"/>
      <c r="E305" s="50"/>
      <c r="F305" s="57"/>
      <c r="G305" s="57"/>
      <c r="H305" s="57"/>
    </row>
    <row r="306" spans="1:8" x14ac:dyDescent="0.2">
      <c r="A306" s="50"/>
      <c r="B306" s="50"/>
      <c r="C306" s="50"/>
      <c r="D306" s="50"/>
      <c r="E306" s="50"/>
      <c r="F306" s="57"/>
      <c r="G306" s="57"/>
      <c r="H306" s="57"/>
    </row>
    <row r="307" spans="1:8" x14ac:dyDescent="0.2">
      <c r="A307" s="50"/>
      <c r="B307" s="50"/>
      <c r="C307" s="50"/>
      <c r="D307" s="50"/>
      <c r="E307" s="50"/>
      <c r="F307" s="57"/>
      <c r="G307" s="57"/>
      <c r="H307" s="57"/>
    </row>
    <row r="308" spans="1:8" x14ac:dyDescent="0.2">
      <c r="A308" s="50"/>
      <c r="B308" s="50"/>
      <c r="C308" s="50"/>
      <c r="D308" s="50"/>
      <c r="E308" s="50"/>
      <c r="F308" s="57"/>
      <c r="G308" s="57"/>
      <c r="H308" s="57"/>
    </row>
    <row r="309" spans="1:8" x14ac:dyDescent="0.2">
      <c r="A309" s="50"/>
      <c r="B309" s="50"/>
      <c r="C309" s="50"/>
      <c r="D309" s="50"/>
      <c r="E309" s="50"/>
      <c r="F309" s="57"/>
      <c r="G309" s="57"/>
      <c r="H309" s="57"/>
    </row>
    <row r="310" spans="1:8" x14ac:dyDescent="0.2">
      <c r="A310" s="50"/>
      <c r="B310" s="50"/>
      <c r="C310" s="50"/>
      <c r="D310" s="50"/>
      <c r="E310" s="50"/>
      <c r="F310" s="57"/>
      <c r="G310" s="57"/>
      <c r="H310" s="57"/>
    </row>
    <row r="311" spans="1:8" x14ac:dyDescent="0.2">
      <c r="A311" s="50"/>
      <c r="B311" s="50"/>
      <c r="C311" s="50"/>
      <c r="D311" s="50"/>
      <c r="E311" s="50"/>
      <c r="F311" s="57"/>
      <c r="G311" s="57"/>
      <c r="H311" s="57"/>
    </row>
    <row r="312" spans="1:8" x14ac:dyDescent="0.2">
      <c r="A312" s="50"/>
      <c r="B312" s="50"/>
      <c r="C312" s="50"/>
      <c r="D312" s="50"/>
      <c r="E312" s="50"/>
      <c r="F312" s="57"/>
      <c r="G312" s="57"/>
      <c r="H312" s="57"/>
    </row>
    <row r="313" spans="1:8" x14ac:dyDescent="0.2">
      <c r="A313" s="50"/>
      <c r="B313" s="50"/>
      <c r="C313" s="50"/>
      <c r="D313" s="50"/>
      <c r="E313" s="50"/>
      <c r="F313" s="57"/>
      <c r="G313" s="57"/>
      <c r="H313" s="57"/>
    </row>
    <row r="314" spans="1:8" x14ac:dyDescent="0.2">
      <c r="A314" s="50"/>
      <c r="B314" s="50"/>
      <c r="C314" s="50"/>
      <c r="D314" s="50"/>
      <c r="E314" s="50"/>
      <c r="F314" s="57"/>
      <c r="G314" s="57"/>
      <c r="H314" s="57"/>
    </row>
    <row r="315" spans="1:8" x14ac:dyDescent="0.2">
      <c r="A315" s="50"/>
      <c r="B315" s="50"/>
      <c r="C315" s="50"/>
      <c r="D315" s="50"/>
      <c r="E315" s="50"/>
      <c r="F315" s="57"/>
      <c r="G315" s="57"/>
      <c r="H315" s="57"/>
    </row>
    <row r="316" spans="1:8" x14ac:dyDescent="0.2">
      <c r="A316" s="50"/>
      <c r="B316" s="50"/>
      <c r="C316" s="50"/>
      <c r="D316" s="50"/>
      <c r="E316" s="50"/>
      <c r="F316" s="57"/>
      <c r="G316" s="57"/>
      <c r="H316" s="57"/>
    </row>
    <row r="317" spans="1:8" x14ac:dyDescent="0.2">
      <c r="A317" s="50"/>
      <c r="B317" s="50"/>
      <c r="C317" s="50"/>
      <c r="D317" s="50"/>
      <c r="E317" s="50"/>
      <c r="F317" s="57"/>
      <c r="G317" s="57"/>
      <c r="H317" s="57"/>
    </row>
    <row r="318" spans="1:8" x14ac:dyDescent="0.2">
      <c r="A318" s="50"/>
      <c r="B318" s="50"/>
      <c r="C318" s="50"/>
      <c r="D318" s="50"/>
      <c r="E318" s="50"/>
      <c r="F318" s="57"/>
      <c r="G318" s="57"/>
      <c r="H318" s="57"/>
    </row>
    <row r="319" spans="1:8" x14ac:dyDescent="0.2">
      <c r="A319" s="50"/>
      <c r="B319" s="50"/>
      <c r="C319" s="50"/>
      <c r="D319" s="50"/>
      <c r="E319" s="50"/>
      <c r="F319" s="57"/>
      <c r="G319" s="57"/>
      <c r="H319" s="57"/>
    </row>
    <row r="320" spans="1:8" x14ac:dyDescent="0.2">
      <c r="A320" s="50"/>
      <c r="B320" s="50"/>
      <c r="C320" s="50"/>
      <c r="D320" s="50"/>
      <c r="E320" s="50"/>
      <c r="F320" s="57"/>
      <c r="G320" s="57"/>
      <c r="H320" s="57"/>
    </row>
    <row r="321" spans="1:8" x14ac:dyDescent="0.2">
      <c r="A321" s="50"/>
      <c r="B321" s="50"/>
      <c r="C321" s="50"/>
      <c r="D321" s="50"/>
      <c r="E321" s="50"/>
      <c r="F321" s="57"/>
      <c r="G321" s="57"/>
      <c r="H321" s="57"/>
    </row>
    <row r="322" spans="1:8" x14ac:dyDescent="0.2">
      <c r="A322" s="50"/>
      <c r="B322" s="50"/>
      <c r="C322" s="50"/>
      <c r="D322" s="50"/>
      <c r="E322" s="50"/>
      <c r="F322" s="57"/>
      <c r="G322" s="57"/>
      <c r="H322" s="57"/>
    </row>
    <row r="323" spans="1:8" x14ac:dyDescent="0.2">
      <c r="A323" s="50"/>
      <c r="B323" s="50"/>
      <c r="C323" s="50"/>
      <c r="D323" s="50"/>
      <c r="E323" s="50"/>
      <c r="F323" s="57"/>
      <c r="G323" s="57"/>
      <c r="H323" s="57"/>
    </row>
    <row r="324" spans="1:8" x14ac:dyDescent="0.2">
      <c r="A324" s="50"/>
      <c r="B324" s="50"/>
      <c r="C324" s="50"/>
      <c r="D324" s="50"/>
      <c r="E324" s="50"/>
      <c r="F324" s="57"/>
      <c r="G324" s="57"/>
      <c r="H324" s="57"/>
    </row>
    <row r="325" spans="1:8" x14ac:dyDescent="0.2">
      <c r="A325" s="50"/>
      <c r="B325" s="50"/>
      <c r="C325" s="50"/>
      <c r="D325" s="50"/>
      <c r="E325" s="50"/>
      <c r="F325" s="57"/>
      <c r="G325" s="57"/>
      <c r="H325" s="57"/>
    </row>
    <row r="326" spans="1:8" x14ac:dyDescent="0.2">
      <c r="A326" s="50"/>
      <c r="B326" s="50"/>
      <c r="C326" s="50"/>
      <c r="D326" s="50"/>
      <c r="E326" s="50"/>
      <c r="F326" s="57"/>
      <c r="G326" s="57"/>
      <c r="H326" s="57"/>
    </row>
    <row r="327" spans="1:8" x14ac:dyDescent="0.2">
      <c r="A327" s="50"/>
      <c r="B327" s="50"/>
      <c r="C327" s="50"/>
      <c r="D327" s="50"/>
      <c r="E327" s="50"/>
      <c r="F327" s="57"/>
      <c r="G327" s="57"/>
      <c r="H327" s="57"/>
    </row>
    <row r="328" spans="1:8" x14ac:dyDescent="0.2">
      <c r="A328" s="50"/>
      <c r="B328" s="50"/>
      <c r="C328" s="50"/>
      <c r="D328" s="50"/>
      <c r="E328" s="50"/>
      <c r="F328" s="57"/>
      <c r="G328" s="57"/>
      <c r="H328" s="57"/>
    </row>
    <row r="329" spans="1:8" x14ac:dyDescent="0.2">
      <c r="A329" s="50"/>
      <c r="B329" s="50"/>
      <c r="C329" s="50"/>
      <c r="D329" s="50"/>
      <c r="E329" s="50"/>
      <c r="F329" s="57"/>
      <c r="G329" s="57"/>
      <c r="H329" s="57"/>
    </row>
    <row r="330" spans="1:8" x14ac:dyDescent="0.2">
      <c r="A330" s="50"/>
      <c r="B330" s="50"/>
      <c r="C330" s="50"/>
      <c r="D330" s="50"/>
      <c r="E330" s="50"/>
      <c r="F330" s="57"/>
      <c r="G330" s="57"/>
      <c r="H330" s="57"/>
    </row>
    <row r="331" spans="1:8" x14ac:dyDescent="0.2">
      <c r="A331" s="50"/>
      <c r="B331" s="50"/>
      <c r="C331" s="50"/>
      <c r="D331" s="50"/>
      <c r="E331" s="50"/>
      <c r="F331" s="57"/>
      <c r="G331" s="57"/>
      <c r="H331" s="57"/>
    </row>
    <row r="332" spans="1:8" x14ac:dyDescent="0.2">
      <c r="A332" s="50"/>
      <c r="B332" s="50"/>
      <c r="C332" s="50"/>
      <c r="D332" s="50"/>
      <c r="E332" s="50"/>
      <c r="F332" s="57"/>
      <c r="G332" s="57"/>
      <c r="H332" s="57"/>
    </row>
    <row r="333" spans="1:8" x14ac:dyDescent="0.2">
      <c r="A333" s="50"/>
      <c r="B333" s="50"/>
      <c r="C333" s="50"/>
      <c r="D333" s="50"/>
      <c r="E333" s="50"/>
      <c r="F333" s="57"/>
      <c r="G333" s="57"/>
      <c r="H333" s="57"/>
    </row>
    <row r="334" spans="1:8" x14ac:dyDescent="0.2">
      <c r="A334" s="50"/>
      <c r="B334" s="50"/>
      <c r="C334" s="50"/>
      <c r="D334" s="50"/>
      <c r="E334" s="50"/>
      <c r="F334" s="57"/>
      <c r="G334" s="57"/>
      <c r="H334" s="57"/>
    </row>
    <row r="335" spans="1:8" x14ac:dyDescent="0.2">
      <c r="A335" s="50"/>
      <c r="B335" s="50"/>
      <c r="C335" s="50"/>
      <c r="D335" s="50"/>
      <c r="E335" s="50"/>
      <c r="F335" s="57"/>
      <c r="G335" s="57"/>
      <c r="H335" s="57"/>
    </row>
    <row r="336" spans="1:8" x14ac:dyDescent="0.2">
      <c r="A336" s="50"/>
      <c r="B336" s="50"/>
      <c r="C336" s="50"/>
      <c r="D336" s="50"/>
      <c r="E336" s="50"/>
      <c r="F336" s="57"/>
      <c r="G336" s="57"/>
      <c r="H336" s="57"/>
    </row>
    <row r="337" spans="1:8" x14ac:dyDescent="0.2">
      <c r="A337" s="50"/>
      <c r="B337" s="50"/>
      <c r="C337" s="50"/>
      <c r="D337" s="50"/>
      <c r="E337" s="50"/>
      <c r="F337" s="57"/>
      <c r="G337" s="57"/>
      <c r="H337" s="57"/>
    </row>
    <row r="338" spans="1:8" x14ac:dyDescent="0.2">
      <c r="A338" s="50"/>
      <c r="B338" s="50"/>
      <c r="C338" s="50"/>
      <c r="D338" s="50"/>
      <c r="E338" s="50"/>
      <c r="F338" s="57"/>
      <c r="G338" s="57"/>
      <c r="H338" s="57"/>
    </row>
    <row r="339" spans="1:8" x14ac:dyDescent="0.2">
      <c r="A339" s="50"/>
      <c r="B339" s="50"/>
      <c r="C339" s="50"/>
      <c r="D339" s="50"/>
      <c r="E339" s="50"/>
      <c r="F339" s="57"/>
      <c r="G339" s="57"/>
      <c r="H339" s="57"/>
    </row>
    <row r="340" spans="1:8" x14ac:dyDescent="0.2">
      <c r="A340" s="50"/>
      <c r="B340" s="50"/>
      <c r="C340" s="50"/>
      <c r="D340" s="50"/>
      <c r="E340" s="50"/>
      <c r="F340" s="57"/>
      <c r="G340" s="57"/>
      <c r="H340" s="57"/>
    </row>
    <row r="341" spans="1:8" x14ac:dyDescent="0.2">
      <c r="A341" s="50"/>
      <c r="B341" s="50"/>
      <c r="C341" s="50"/>
      <c r="D341" s="50"/>
      <c r="E341" s="50"/>
      <c r="F341" s="57"/>
      <c r="G341" s="57"/>
      <c r="H341" s="57"/>
    </row>
    <row r="342" spans="1:8" x14ac:dyDescent="0.2">
      <c r="A342" s="50"/>
      <c r="B342" s="50"/>
      <c r="C342" s="50"/>
      <c r="D342" s="50"/>
      <c r="E342" s="50"/>
      <c r="F342" s="57"/>
      <c r="G342" s="57"/>
      <c r="H342" s="57"/>
    </row>
    <row r="343" spans="1:8" x14ac:dyDescent="0.2">
      <c r="A343" s="50"/>
      <c r="B343" s="50"/>
      <c r="C343" s="50"/>
      <c r="D343" s="50"/>
      <c r="E343" s="50"/>
      <c r="F343" s="57"/>
      <c r="G343" s="57"/>
      <c r="H343" s="57"/>
    </row>
    <row r="344" spans="1:8" x14ac:dyDescent="0.2">
      <c r="A344" s="50"/>
      <c r="B344" s="50"/>
      <c r="C344" s="50"/>
      <c r="D344" s="50"/>
      <c r="E344" s="50"/>
      <c r="F344" s="57"/>
      <c r="G344" s="57"/>
      <c r="H344" s="57"/>
    </row>
    <row r="345" spans="1:8" x14ac:dyDescent="0.2">
      <c r="A345" s="50"/>
      <c r="B345" s="50"/>
      <c r="C345" s="50"/>
      <c r="D345" s="50"/>
      <c r="E345" s="50"/>
      <c r="F345" s="57"/>
      <c r="G345" s="57"/>
      <c r="H345" s="57"/>
    </row>
    <row r="346" spans="1:8" x14ac:dyDescent="0.2">
      <c r="A346" s="50"/>
      <c r="B346" s="50"/>
      <c r="C346" s="50"/>
      <c r="D346" s="50"/>
      <c r="E346" s="50"/>
      <c r="F346" s="57"/>
      <c r="G346" s="57"/>
      <c r="H346" s="57"/>
    </row>
    <row r="347" spans="1:8" x14ac:dyDescent="0.2">
      <c r="A347" s="50"/>
      <c r="B347" s="50"/>
      <c r="C347" s="50"/>
      <c r="D347" s="50"/>
      <c r="E347" s="50"/>
      <c r="F347" s="57"/>
      <c r="G347" s="57"/>
      <c r="H347" s="57"/>
    </row>
    <row r="348" spans="1:8" x14ac:dyDescent="0.2">
      <c r="A348" s="50"/>
      <c r="B348" s="50"/>
      <c r="C348" s="50"/>
      <c r="D348" s="50"/>
      <c r="E348" s="50"/>
      <c r="F348" s="57"/>
      <c r="G348" s="57"/>
      <c r="H348" s="57"/>
    </row>
    <row r="349" spans="1:8" x14ac:dyDescent="0.2">
      <c r="A349" s="50"/>
      <c r="B349" s="50"/>
      <c r="C349" s="50"/>
      <c r="D349" s="50"/>
      <c r="E349" s="50"/>
      <c r="F349" s="57"/>
      <c r="G349" s="57"/>
      <c r="H349" s="57"/>
    </row>
    <row r="350" spans="1:8" x14ac:dyDescent="0.2">
      <c r="A350" s="50"/>
      <c r="B350" s="50"/>
      <c r="C350" s="50"/>
      <c r="D350" s="50"/>
      <c r="E350" s="50"/>
      <c r="F350" s="57"/>
      <c r="G350" s="57"/>
      <c r="H350" s="57"/>
    </row>
    <row r="351" spans="1:8" x14ac:dyDescent="0.2">
      <c r="A351" s="50"/>
      <c r="B351" s="50"/>
      <c r="C351" s="50"/>
      <c r="D351" s="50"/>
      <c r="E351" s="50"/>
      <c r="F351" s="57"/>
      <c r="G351" s="57"/>
      <c r="H351" s="57"/>
    </row>
    <row r="352" spans="1:8" x14ac:dyDescent="0.2">
      <c r="A352" s="50"/>
      <c r="B352" s="50"/>
      <c r="C352" s="50"/>
      <c r="D352" s="50"/>
      <c r="E352" s="50"/>
      <c r="F352" s="57"/>
      <c r="G352" s="57"/>
      <c r="H352" s="57"/>
    </row>
    <row r="353" spans="1:8" x14ac:dyDescent="0.2">
      <c r="A353" s="50"/>
      <c r="B353" s="50"/>
      <c r="C353" s="50"/>
      <c r="D353" s="50"/>
      <c r="E353" s="50"/>
      <c r="F353" s="57"/>
      <c r="G353" s="57"/>
      <c r="H353" s="57"/>
    </row>
    <row r="354" spans="1:8" x14ac:dyDescent="0.2">
      <c r="A354" s="50"/>
      <c r="B354" s="50"/>
      <c r="C354" s="50"/>
      <c r="D354" s="50"/>
      <c r="E354" s="50"/>
      <c r="F354" s="57"/>
      <c r="G354" s="57"/>
      <c r="H354" s="57"/>
    </row>
    <row r="355" spans="1:8" x14ac:dyDescent="0.2">
      <c r="A355" s="50"/>
      <c r="B355" s="50"/>
      <c r="C355" s="50"/>
      <c r="D355" s="50"/>
      <c r="E355" s="50"/>
      <c r="F355" s="57"/>
      <c r="G355" s="57"/>
      <c r="H355" s="57"/>
    </row>
    <row r="356" spans="1:8" x14ac:dyDescent="0.2">
      <c r="A356" s="50"/>
      <c r="B356" s="50"/>
      <c r="C356" s="50"/>
      <c r="D356" s="50"/>
      <c r="E356" s="50"/>
      <c r="F356" s="57"/>
      <c r="G356" s="57"/>
      <c r="H356" s="57"/>
    </row>
    <row r="357" spans="1:8" x14ac:dyDescent="0.2">
      <c r="A357" s="50"/>
      <c r="B357" s="50"/>
      <c r="C357" s="50"/>
      <c r="D357" s="50"/>
      <c r="E357" s="50"/>
      <c r="F357" s="57"/>
      <c r="G357" s="57"/>
      <c r="H357" s="57"/>
    </row>
    <row r="358" spans="1:8" x14ac:dyDescent="0.2">
      <c r="A358" s="50"/>
      <c r="B358" s="50"/>
      <c r="C358" s="50"/>
      <c r="D358" s="50"/>
      <c r="E358" s="50"/>
      <c r="F358" s="57"/>
      <c r="G358" s="57"/>
      <c r="H358" s="57"/>
    </row>
    <row r="359" spans="1:8" x14ac:dyDescent="0.2">
      <c r="A359" s="50"/>
      <c r="B359" s="50"/>
      <c r="C359" s="50"/>
      <c r="D359" s="50"/>
      <c r="E359" s="50"/>
      <c r="F359" s="57"/>
      <c r="G359" s="57"/>
      <c r="H359" s="57"/>
    </row>
    <row r="360" spans="1:8" x14ac:dyDescent="0.2">
      <c r="A360" s="50"/>
      <c r="B360" s="50"/>
      <c r="C360" s="50"/>
      <c r="D360" s="50"/>
      <c r="E360" s="50"/>
      <c r="F360" s="57"/>
      <c r="G360" s="57"/>
      <c r="H360" s="57"/>
    </row>
    <row r="361" spans="1:8" x14ac:dyDescent="0.2">
      <c r="A361" s="50"/>
      <c r="B361" s="50"/>
      <c r="C361" s="50"/>
      <c r="D361" s="50"/>
      <c r="E361" s="50"/>
      <c r="F361" s="57"/>
      <c r="G361" s="57"/>
      <c r="H361" s="57"/>
    </row>
    <row r="362" spans="1:8" x14ac:dyDescent="0.2">
      <c r="A362" s="50"/>
      <c r="B362" s="50"/>
      <c r="C362" s="50"/>
      <c r="D362" s="50"/>
      <c r="E362" s="50"/>
      <c r="F362" s="57"/>
      <c r="G362" s="57"/>
      <c r="H362" s="57"/>
    </row>
    <row r="363" spans="1:8" x14ac:dyDescent="0.2">
      <c r="A363" s="50"/>
      <c r="B363" s="50"/>
      <c r="C363" s="50"/>
      <c r="D363" s="50"/>
      <c r="E363" s="50"/>
      <c r="F363" s="57"/>
      <c r="G363" s="57"/>
      <c r="H363" s="57"/>
    </row>
    <row r="364" spans="1:8" x14ac:dyDescent="0.2">
      <c r="A364" s="50"/>
      <c r="B364" s="50"/>
      <c r="C364" s="50"/>
      <c r="D364" s="50"/>
      <c r="E364" s="50"/>
      <c r="F364" s="57"/>
      <c r="G364" s="57"/>
      <c r="H364" s="57"/>
    </row>
    <row r="365" spans="1:8" x14ac:dyDescent="0.2">
      <c r="A365" s="50"/>
      <c r="B365" s="50"/>
      <c r="C365" s="50"/>
      <c r="D365" s="50"/>
      <c r="E365" s="50"/>
      <c r="F365" s="57"/>
      <c r="G365" s="57"/>
      <c r="H365" s="57"/>
    </row>
    <row r="366" spans="1:8" x14ac:dyDescent="0.2">
      <c r="A366" s="50"/>
      <c r="B366" s="50"/>
      <c r="C366" s="50"/>
      <c r="D366" s="50"/>
      <c r="E366" s="50"/>
      <c r="F366" s="57"/>
      <c r="G366" s="57"/>
      <c r="H366" s="57"/>
    </row>
    <row r="367" spans="1:8" x14ac:dyDescent="0.2">
      <c r="A367" s="50"/>
      <c r="B367" s="50"/>
      <c r="C367" s="50"/>
      <c r="D367" s="50"/>
      <c r="E367" s="50"/>
      <c r="F367" s="57"/>
      <c r="G367" s="57"/>
      <c r="H367" s="57"/>
    </row>
    <row r="368" spans="1:8" x14ac:dyDescent="0.2">
      <c r="A368" s="50"/>
      <c r="B368" s="50"/>
      <c r="C368" s="50"/>
      <c r="D368" s="50"/>
      <c r="E368" s="50"/>
      <c r="F368" s="57"/>
      <c r="G368" s="57"/>
      <c r="H368" s="57"/>
    </row>
    <row r="369" spans="1:8" x14ac:dyDescent="0.2">
      <c r="A369" s="50"/>
      <c r="B369" s="50"/>
      <c r="C369" s="50"/>
      <c r="D369" s="50"/>
      <c r="E369" s="50"/>
      <c r="F369" s="57"/>
      <c r="G369" s="57"/>
      <c r="H369" s="57"/>
    </row>
    <row r="370" spans="1:8" x14ac:dyDescent="0.2">
      <c r="A370" s="50"/>
      <c r="B370" s="50"/>
      <c r="C370" s="50"/>
      <c r="D370" s="50"/>
      <c r="E370" s="50"/>
      <c r="F370" s="57"/>
      <c r="G370" s="57"/>
      <c r="H370" s="57"/>
    </row>
    <row r="371" spans="1:8" x14ac:dyDescent="0.2">
      <c r="A371" s="50"/>
      <c r="B371" s="50"/>
      <c r="C371" s="50"/>
      <c r="D371" s="50"/>
      <c r="E371" s="50"/>
      <c r="F371" s="57"/>
      <c r="G371" s="57"/>
      <c r="H371" s="57"/>
    </row>
    <row r="372" spans="1:8" x14ac:dyDescent="0.2">
      <c r="A372" s="50"/>
      <c r="B372" s="50"/>
      <c r="C372" s="50"/>
      <c r="D372" s="50"/>
      <c r="E372" s="50"/>
      <c r="F372" s="57"/>
      <c r="G372" s="57"/>
      <c r="H372" s="57"/>
    </row>
    <row r="373" spans="1:8" x14ac:dyDescent="0.2">
      <c r="F373" s="28"/>
      <c r="G373" s="28"/>
      <c r="H373" s="28"/>
    </row>
    <row r="374" spans="1:8" x14ac:dyDescent="0.2">
      <c r="F374" s="28"/>
      <c r="G374" s="28"/>
      <c r="H374" s="28"/>
    </row>
    <row r="375" spans="1:8" x14ac:dyDescent="0.2">
      <c r="F375" s="28"/>
      <c r="G375" s="28"/>
      <c r="H375" s="28"/>
    </row>
    <row r="376" spans="1:8" x14ac:dyDescent="0.2">
      <c r="F376" s="28"/>
      <c r="G376" s="28"/>
      <c r="H376" s="28"/>
    </row>
    <row r="377" spans="1:8" x14ac:dyDescent="0.2">
      <c r="F377" s="28"/>
      <c r="G377" s="28"/>
      <c r="H377" s="28"/>
    </row>
    <row r="378" spans="1:8" x14ac:dyDescent="0.2">
      <c r="F378" s="28"/>
      <c r="G378" s="28"/>
      <c r="H378" s="28"/>
    </row>
    <row r="379" spans="1:8" x14ac:dyDescent="0.2">
      <c r="F379" s="28"/>
      <c r="G379" s="28"/>
      <c r="H379" s="28"/>
    </row>
    <row r="380" spans="1:8" x14ac:dyDescent="0.2">
      <c r="F380" s="28"/>
      <c r="G380" s="28"/>
      <c r="H380" s="28"/>
    </row>
    <row r="381" spans="1:8" x14ac:dyDescent="0.2">
      <c r="F381" s="28"/>
      <c r="G381" s="28"/>
      <c r="H381" s="28"/>
    </row>
    <row r="382" spans="1:8" x14ac:dyDescent="0.2">
      <c r="F382" s="28"/>
      <c r="G382" s="28"/>
      <c r="H382" s="28"/>
    </row>
    <row r="383" spans="1:8" x14ac:dyDescent="0.2">
      <c r="F383" s="28"/>
      <c r="G383" s="28"/>
      <c r="H383" s="28"/>
    </row>
    <row r="384" spans="1:8" x14ac:dyDescent="0.2">
      <c r="F384" s="28"/>
      <c r="G384" s="28"/>
      <c r="H384" s="28"/>
    </row>
    <row r="385" spans="6:8" x14ac:dyDescent="0.2">
      <c r="F385" s="28"/>
      <c r="G385" s="28"/>
      <c r="H385" s="28"/>
    </row>
    <row r="386" spans="6:8" x14ac:dyDescent="0.2">
      <c r="F386" s="28"/>
      <c r="G386" s="28"/>
      <c r="H386" s="28"/>
    </row>
    <row r="387" spans="6:8" x14ac:dyDescent="0.2">
      <c r="F387" s="28"/>
      <c r="G387" s="28"/>
      <c r="H387" s="28"/>
    </row>
    <row r="388" spans="6:8" x14ac:dyDescent="0.2">
      <c r="F388" s="28"/>
      <c r="G388" s="28"/>
      <c r="H388" s="28"/>
    </row>
    <row r="389" spans="6:8" x14ac:dyDescent="0.2">
      <c r="F389" s="28"/>
      <c r="G389" s="28"/>
      <c r="H389" s="28"/>
    </row>
    <row r="390" spans="6:8" x14ac:dyDescent="0.2">
      <c r="F390" s="28"/>
      <c r="G390" s="28"/>
      <c r="H390" s="28"/>
    </row>
    <row r="391" spans="6:8" x14ac:dyDescent="0.2">
      <c r="F391" s="28"/>
      <c r="G391" s="28"/>
      <c r="H391" s="28"/>
    </row>
    <row r="392" spans="6:8" x14ac:dyDescent="0.2">
      <c r="F392" s="28"/>
      <c r="G392" s="28"/>
      <c r="H392" s="28"/>
    </row>
    <row r="393" spans="6:8" x14ac:dyDescent="0.2">
      <c r="F393" s="28"/>
      <c r="G393" s="28"/>
      <c r="H393" s="28"/>
    </row>
    <row r="394" spans="6:8" x14ac:dyDescent="0.2">
      <c r="F394" s="28"/>
      <c r="G394" s="28"/>
      <c r="H394" s="28"/>
    </row>
    <row r="395" spans="6:8" x14ac:dyDescent="0.2">
      <c r="F395" s="28"/>
      <c r="G395" s="28"/>
      <c r="H395" s="28"/>
    </row>
    <row r="396" spans="6:8" x14ac:dyDescent="0.2">
      <c r="F396" s="28"/>
      <c r="G396" s="28"/>
      <c r="H396" s="28"/>
    </row>
    <row r="397" spans="6:8" x14ac:dyDescent="0.2">
      <c r="F397" s="28"/>
      <c r="G397" s="28"/>
      <c r="H397" s="28"/>
    </row>
    <row r="398" spans="6:8" x14ac:dyDescent="0.2">
      <c r="F398" s="28"/>
      <c r="G398" s="28"/>
      <c r="H398" s="28"/>
    </row>
    <row r="399" spans="6:8" x14ac:dyDescent="0.2">
      <c r="F399" s="28"/>
      <c r="G399" s="28"/>
      <c r="H399" s="28"/>
    </row>
  </sheetData>
  <autoFilter ref="A10:WVP303"/>
  <mergeCells count="14">
    <mergeCell ref="G9:G10"/>
    <mergeCell ref="H9:H10"/>
    <mergeCell ref="A7:F7"/>
    <mergeCell ref="A9:A10"/>
    <mergeCell ref="B9:B10"/>
    <mergeCell ref="C9:C10"/>
    <mergeCell ref="D9:D10"/>
    <mergeCell ref="E9:E10"/>
    <mergeCell ref="F9:F10"/>
    <mergeCell ref="G1:H1"/>
    <mergeCell ref="F2:H2"/>
    <mergeCell ref="A5:H5"/>
    <mergeCell ref="A6:H6"/>
    <mergeCell ref="F3:H3"/>
  </mergeCells>
  <printOptions horizontalCentered="1"/>
  <pageMargins left="0.78740157480314965" right="0.23622047244094491" top="0.39370078740157483" bottom="0.3937007874015748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3"/>
  <sheetViews>
    <sheetView view="pageBreakPreview" zoomScaleSheetLayoutView="100" workbookViewId="0">
      <selection activeCell="G4" sqref="G4"/>
    </sheetView>
  </sheetViews>
  <sheetFormatPr defaultRowHeight="12.75" x14ac:dyDescent="0.2"/>
  <cols>
    <col min="1" max="1" width="57" style="50" customWidth="1"/>
    <col min="2" max="2" width="4.85546875" style="50" customWidth="1"/>
    <col min="3" max="3" width="5.85546875" style="50" customWidth="1"/>
    <col min="4" max="4" width="3.7109375" style="50" customWidth="1"/>
    <col min="5" max="5" width="12.85546875" style="50" customWidth="1"/>
    <col min="6" max="6" width="5.28515625" style="50" customWidth="1"/>
    <col min="7" max="7" width="11.5703125" style="50" customWidth="1"/>
    <col min="8" max="8" width="11.5703125" style="242" customWidth="1"/>
    <col min="9" max="9" width="13.28515625" style="242" customWidth="1"/>
    <col min="10" max="10" width="12.5703125" style="50" bestFit="1" customWidth="1"/>
    <col min="11" max="11" width="10.85546875" style="50" customWidth="1"/>
    <col min="12" max="12" width="10.140625" style="50" bestFit="1" customWidth="1"/>
    <col min="13" max="13" width="11.28515625" style="50" bestFit="1" customWidth="1"/>
    <col min="14" max="252" width="9.140625" style="50"/>
    <col min="253" max="253" width="65.7109375" style="50" customWidth="1"/>
    <col min="254" max="254" width="4.85546875" style="50" customWidth="1"/>
    <col min="255" max="256" width="3.7109375" style="50" customWidth="1"/>
    <col min="257" max="257" width="11.42578125" style="50" customWidth="1"/>
    <col min="258" max="258" width="3.7109375" style="50" customWidth="1"/>
    <col min="259" max="259" width="11.5703125" style="50" customWidth="1"/>
    <col min="260" max="508" width="9.140625" style="50"/>
    <col min="509" max="509" width="65.7109375" style="50" customWidth="1"/>
    <col min="510" max="510" width="4.85546875" style="50" customWidth="1"/>
    <col min="511" max="512" width="3.7109375" style="50" customWidth="1"/>
    <col min="513" max="513" width="11.42578125" style="50" customWidth="1"/>
    <col min="514" max="514" width="3.7109375" style="50" customWidth="1"/>
    <col min="515" max="515" width="11.5703125" style="50" customWidth="1"/>
    <col min="516" max="764" width="9.140625" style="50"/>
    <col min="765" max="765" width="65.7109375" style="50" customWidth="1"/>
    <col min="766" max="766" width="4.85546875" style="50" customWidth="1"/>
    <col min="767" max="768" width="3.7109375" style="50" customWidth="1"/>
    <col min="769" max="769" width="11.42578125" style="50" customWidth="1"/>
    <col min="770" max="770" width="3.7109375" style="50" customWidth="1"/>
    <col min="771" max="771" width="11.5703125" style="50" customWidth="1"/>
    <col min="772" max="1020" width="9.140625" style="50"/>
    <col min="1021" max="1021" width="65.7109375" style="50" customWidth="1"/>
    <col min="1022" max="1022" width="4.85546875" style="50" customWidth="1"/>
    <col min="1023" max="1024" width="3.7109375" style="50" customWidth="1"/>
    <col min="1025" max="1025" width="11.42578125" style="50" customWidth="1"/>
    <col min="1026" max="1026" width="3.7109375" style="50" customWidth="1"/>
    <col min="1027" max="1027" width="11.5703125" style="50" customWidth="1"/>
    <col min="1028" max="1276" width="9.140625" style="50"/>
    <col min="1277" max="1277" width="65.7109375" style="50" customWidth="1"/>
    <col min="1278" max="1278" width="4.85546875" style="50" customWidth="1"/>
    <col min="1279" max="1280" width="3.7109375" style="50" customWidth="1"/>
    <col min="1281" max="1281" width="11.42578125" style="50" customWidth="1"/>
    <col min="1282" max="1282" width="3.7109375" style="50" customWidth="1"/>
    <col min="1283" max="1283" width="11.5703125" style="50" customWidth="1"/>
    <col min="1284" max="1532" width="9.140625" style="50"/>
    <col min="1533" max="1533" width="65.7109375" style="50" customWidth="1"/>
    <col min="1534" max="1534" width="4.85546875" style="50" customWidth="1"/>
    <col min="1535" max="1536" width="3.7109375" style="50" customWidth="1"/>
    <col min="1537" max="1537" width="11.42578125" style="50" customWidth="1"/>
    <col min="1538" max="1538" width="3.7109375" style="50" customWidth="1"/>
    <col min="1539" max="1539" width="11.5703125" style="50" customWidth="1"/>
    <col min="1540" max="1788" width="9.140625" style="50"/>
    <col min="1789" max="1789" width="65.7109375" style="50" customWidth="1"/>
    <col min="1790" max="1790" width="4.85546875" style="50" customWidth="1"/>
    <col min="1791" max="1792" width="3.7109375" style="50" customWidth="1"/>
    <col min="1793" max="1793" width="11.42578125" style="50" customWidth="1"/>
    <col min="1794" max="1794" width="3.7109375" style="50" customWidth="1"/>
    <col min="1795" max="1795" width="11.5703125" style="50" customWidth="1"/>
    <col min="1796" max="2044" width="9.140625" style="50"/>
    <col min="2045" max="2045" width="65.7109375" style="50" customWidth="1"/>
    <col min="2046" max="2046" width="4.85546875" style="50" customWidth="1"/>
    <col min="2047" max="2048" width="3.7109375" style="50" customWidth="1"/>
    <col min="2049" max="2049" width="11.42578125" style="50" customWidth="1"/>
    <col min="2050" max="2050" width="3.7109375" style="50" customWidth="1"/>
    <col min="2051" max="2051" width="11.5703125" style="50" customWidth="1"/>
    <col min="2052" max="2300" width="9.140625" style="50"/>
    <col min="2301" max="2301" width="65.7109375" style="50" customWidth="1"/>
    <col min="2302" max="2302" width="4.85546875" style="50" customWidth="1"/>
    <col min="2303" max="2304" width="3.7109375" style="50" customWidth="1"/>
    <col min="2305" max="2305" width="11.42578125" style="50" customWidth="1"/>
    <col min="2306" max="2306" width="3.7109375" style="50" customWidth="1"/>
    <col min="2307" max="2307" width="11.5703125" style="50" customWidth="1"/>
    <col min="2308" max="2556" width="9.140625" style="50"/>
    <col min="2557" max="2557" width="65.7109375" style="50" customWidth="1"/>
    <col min="2558" max="2558" width="4.85546875" style="50" customWidth="1"/>
    <col min="2559" max="2560" width="3.7109375" style="50" customWidth="1"/>
    <col min="2561" max="2561" width="11.42578125" style="50" customWidth="1"/>
    <col min="2562" max="2562" width="3.7109375" style="50" customWidth="1"/>
    <col min="2563" max="2563" width="11.5703125" style="50" customWidth="1"/>
    <col min="2564" max="2812" width="9.140625" style="50"/>
    <col min="2813" max="2813" width="65.7109375" style="50" customWidth="1"/>
    <col min="2814" max="2814" width="4.85546875" style="50" customWidth="1"/>
    <col min="2815" max="2816" width="3.7109375" style="50" customWidth="1"/>
    <col min="2817" max="2817" width="11.42578125" style="50" customWidth="1"/>
    <col min="2818" max="2818" width="3.7109375" style="50" customWidth="1"/>
    <col min="2819" max="2819" width="11.5703125" style="50" customWidth="1"/>
    <col min="2820" max="3068" width="9.140625" style="50"/>
    <col min="3069" max="3069" width="65.7109375" style="50" customWidth="1"/>
    <col min="3070" max="3070" width="4.85546875" style="50" customWidth="1"/>
    <col min="3071" max="3072" width="3.7109375" style="50" customWidth="1"/>
    <col min="3073" max="3073" width="11.42578125" style="50" customWidth="1"/>
    <col min="3074" max="3074" width="3.7109375" style="50" customWidth="1"/>
    <col min="3075" max="3075" width="11.5703125" style="50" customWidth="1"/>
    <col min="3076" max="3324" width="9.140625" style="50"/>
    <col min="3325" max="3325" width="65.7109375" style="50" customWidth="1"/>
    <col min="3326" max="3326" width="4.85546875" style="50" customWidth="1"/>
    <col min="3327" max="3328" width="3.7109375" style="50" customWidth="1"/>
    <col min="3329" max="3329" width="11.42578125" style="50" customWidth="1"/>
    <col min="3330" max="3330" width="3.7109375" style="50" customWidth="1"/>
    <col min="3331" max="3331" width="11.5703125" style="50" customWidth="1"/>
    <col min="3332" max="3580" width="9.140625" style="50"/>
    <col min="3581" max="3581" width="65.7109375" style="50" customWidth="1"/>
    <col min="3582" max="3582" width="4.85546875" style="50" customWidth="1"/>
    <col min="3583" max="3584" width="3.7109375" style="50" customWidth="1"/>
    <col min="3585" max="3585" width="11.42578125" style="50" customWidth="1"/>
    <col min="3586" max="3586" width="3.7109375" style="50" customWidth="1"/>
    <col min="3587" max="3587" width="11.5703125" style="50" customWidth="1"/>
    <col min="3588" max="3836" width="9.140625" style="50"/>
    <col min="3837" max="3837" width="65.7109375" style="50" customWidth="1"/>
    <col min="3838" max="3838" width="4.85546875" style="50" customWidth="1"/>
    <col min="3839" max="3840" width="3.7109375" style="50" customWidth="1"/>
    <col min="3841" max="3841" width="11.42578125" style="50" customWidth="1"/>
    <col min="3842" max="3842" width="3.7109375" style="50" customWidth="1"/>
    <col min="3843" max="3843" width="11.5703125" style="50" customWidth="1"/>
    <col min="3844" max="4092" width="9.140625" style="50"/>
    <col min="4093" max="4093" width="65.7109375" style="50" customWidth="1"/>
    <col min="4094" max="4094" width="4.85546875" style="50" customWidth="1"/>
    <col min="4095" max="4096" width="3.7109375" style="50" customWidth="1"/>
    <col min="4097" max="4097" width="11.42578125" style="50" customWidth="1"/>
    <col min="4098" max="4098" width="3.7109375" style="50" customWidth="1"/>
    <col min="4099" max="4099" width="11.5703125" style="50" customWidth="1"/>
    <col min="4100" max="4348" width="9.140625" style="50"/>
    <col min="4349" max="4349" width="65.7109375" style="50" customWidth="1"/>
    <col min="4350" max="4350" width="4.85546875" style="50" customWidth="1"/>
    <col min="4351" max="4352" width="3.7109375" style="50" customWidth="1"/>
    <col min="4353" max="4353" width="11.42578125" style="50" customWidth="1"/>
    <col min="4354" max="4354" width="3.7109375" style="50" customWidth="1"/>
    <col min="4355" max="4355" width="11.5703125" style="50" customWidth="1"/>
    <col min="4356" max="4604" width="9.140625" style="50"/>
    <col min="4605" max="4605" width="65.7109375" style="50" customWidth="1"/>
    <col min="4606" max="4606" width="4.85546875" style="50" customWidth="1"/>
    <col min="4607" max="4608" width="3.7109375" style="50" customWidth="1"/>
    <col min="4609" max="4609" width="11.42578125" style="50" customWidth="1"/>
    <col min="4610" max="4610" width="3.7109375" style="50" customWidth="1"/>
    <col min="4611" max="4611" width="11.5703125" style="50" customWidth="1"/>
    <col min="4612" max="4860" width="9.140625" style="50"/>
    <col min="4861" max="4861" width="65.7109375" style="50" customWidth="1"/>
    <col min="4862" max="4862" width="4.85546875" style="50" customWidth="1"/>
    <col min="4863" max="4864" width="3.7109375" style="50" customWidth="1"/>
    <col min="4865" max="4865" width="11.42578125" style="50" customWidth="1"/>
    <col min="4866" max="4866" width="3.7109375" style="50" customWidth="1"/>
    <col min="4867" max="4867" width="11.5703125" style="50" customWidth="1"/>
    <col min="4868" max="5116" width="9.140625" style="50"/>
    <col min="5117" max="5117" width="65.7109375" style="50" customWidth="1"/>
    <col min="5118" max="5118" width="4.85546875" style="50" customWidth="1"/>
    <col min="5119" max="5120" width="3.7109375" style="50" customWidth="1"/>
    <col min="5121" max="5121" width="11.42578125" style="50" customWidth="1"/>
    <col min="5122" max="5122" width="3.7109375" style="50" customWidth="1"/>
    <col min="5123" max="5123" width="11.5703125" style="50" customWidth="1"/>
    <col min="5124" max="5372" width="9.140625" style="50"/>
    <col min="5373" max="5373" width="65.7109375" style="50" customWidth="1"/>
    <col min="5374" max="5374" width="4.85546875" style="50" customWidth="1"/>
    <col min="5375" max="5376" width="3.7109375" style="50" customWidth="1"/>
    <col min="5377" max="5377" width="11.42578125" style="50" customWidth="1"/>
    <col min="5378" max="5378" width="3.7109375" style="50" customWidth="1"/>
    <col min="5379" max="5379" width="11.5703125" style="50" customWidth="1"/>
    <col min="5380" max="5628" width="9.140625" style="50"/>
    <col min="5629" max="5629" width="65.7109375" style="50" customWidth="1"/>
    <col min="5630" max="5630" width="4.85546875" style="50" customWidth="1"/>
    <col min="5631" max="5632" width="3.7109375" style="50" customWidth="1"/>
    <col min="5633" max="5633" width="11.42578125" style="50" customWidth="1"/>
    <col min="5634" max="5634" width="3.7109375" style="50" customWidth="1"/>
    <col min="5635" max="5635" width="11.5703125" style="50" customWidth="1"/>
    <col min="5636" max="5884" width="9.140625" style="50"/>
    <col min="5885" max="5885" width="65.7109375" style="50" customWidth="1"/>
    <col min="5886" max="5886" width="4.85546875" style="50" customWidth="1"/>
    <col min="5887" max="5888" width="3.7109375" style="50" customWidth="1"/>
    <col min="5889" max="5889" width="11.42578125" style="50" customWidth="1"/>
    <col min="5890" max="5890" width="3.7109375" style="50" customWidth="1"/>
    <col min="5891" max="5891" width="11.5703125" style="50" customWidth="1"/>
    <col min="5892" max="6140" width="9.140625" style="50"/>
    <col min="6141" max="6141" width="65.7109375" style="50" customWidth="1"/>
    <col min="6142" max="6142" width="4.85546875" style="50" customWidth="1"/>
    <col min="6143" max="6144" width="3.7109375" style="50" customWidth="1"/>
    <col min="6145" max="6145" width="11.42578125" style="50" customWidth="1"/>
    <col min="6146" max="6146" width="3.7109375" style="50" customWidth="1"/>
    <col min="6147" max="6147" width="11.5703125" style="50" customWidth="1"/>
    <col min="6148" max="6396" width="9.140625" style="50"/>
    <col min="6397" max="6397" width="65.7109375" style="50" customWidth="1"/>
    <col min="6398" max="6398" width="4.85546875" style="50" customWidth="1"/>
    <col min="6399" max="6400" width="3.7109375" style="50" customWidth="1"/>
    <col min="6401" max="6401" width="11.42578125" style="50" customWidth="1"/>
    <col min="6402" max="6402" width="3.7109375" style="50" customWidth="1"/>
    <col min="6403" max="6403" width="11.5703125" style="50" customWidth="1"/>
    <col min="6404" max="6652" width="9.140625" style="50"/>
    <col min="6653" max="6653" width="65.7109375" style="50" customWidth="1"/>
    <col min="6654" max="6654" width="4.85546875" style="50" customWidth="1"/>
    <col min="6655" max="6656" width="3.7109375" style="50" customWidth="1"/>
    <col min="6657" max="6657" width="11.42578125" style="50" customWidth="1"/>
    <col min="6658" max="6658" width="3.7109375" style="50" customWidth="1"/>
    <col min="6659" max="6659" width="11.5703125" style="50" customWidth="1"/>
    <col min="6660" max="6908" width="9.140625" style="50"/>
    <col min="6909" max="6909" width="65.7109375" style="50" customWidth="1"/>
    <col min="6910" max="6910" width="4.85546875" style="50" customWidth="1"/>
    <col min="6911" max="6912" width="3.7109375" style="50" customWidth="1"/>
    <col min="6913" max="6913" width="11.42578125" style="50" customWidth="1"/>
    <col min="6914" max="6914" width="3.7109375" style="50" customWidth="1"/>
    <col min="6915" max="6915" width="11.5703125" style="50" customWidth="1"/>
    <col min="6916" max="7164" width="9.140625" style="50"/>
    <col min="7165" max="7165" width="65.7109375" style="50" customWidth="1"/>
    <col min="7166" max="7166" width="4.85546875" style="50" customWidth="1"/>
    <col min="7167" max="7168" width="3.7109375" style="50" customWidth="1"/>
    <col min="7169" max="7169" width="11.42578125" style="50" customWidth="1"/>
    <col min="7170" max="7170" width="3.7109375" style="50" customWidth="1"/>
    <col min="7171" max="7171" width="11.5703125" style="50" customWidth="1"/>
    <col min="7172" max="7420" width="9.140625" style="50"/>
    <col min="7421" max="7421" width="65.7109375" style="50" customWidth="1"/>
    <col min="7422" max="7422" width="4.85546875" style="50" customWidth="1"/>
    <col min="7423" max="7424" width="3.7109375" style="50" customWidth="1"/>
    <col min="7425" max="7425" width="11.42578125" style="50" customWidth="1"/>
    <col min="7426" max="7426" width="3.7109375" style="50" customWidth="1"/>
    <col min="7427" max="7427" width="11.5703125" style="50" customWidth="1"/>
    <col min="7428" max="7676" width="9.140625" style="50"/>
    <col min="7677" max="7677" width="65.7109375" style="50" customWidth="1"/>
    <col min="7678" max="7678" width="4.85546875" style="50" customWidth="1"/>
    <col min="7679" max="7680" width="3.7109375" style="50" customWidth="1"/>
    <col min="7681" max="7681" width="11.42578125" style="50" customWidth="1"/>
    <col min="7682" max="7682" width="3.7109375" style="50" customWidth="1"/>
    <col min="7683" max="7683" width="11.5703125" style="50" customWidth="1"/>
    <col min="7684" max="7932" width="9.140625" style="50"/>
    <col min="7933" max="7933" width="65.7109375" style="50" customWidth="1"/>
    <col min="7934" max="7934" width="4.85546875" style="50" customWidth="1"/>
    <col min="7935" max="7936" width="3.7109375" style="50" customWidth="1"/>
    <col min="7937" max="7937" width="11.42578125" style="50" customWidth="1"/>
    <col min="7938" max="7938" width="3.7109375" style="50" customWidth="1"/>
    <col min="7939" max="7939" width="11.5703125" style="50" customWidth="1"/>
    <col min="7940" max="8188" width="9.140625" style="50"/>
    <col min="8189" max="8189" width="65.7109375" style="50" customWidth="1"/>
    <col min="8190" max="8190" width="4.85546875" style="50" customWidth="1"/>
    <col min="8191" max="8192" width="3.7109375" style="50" customWidth="1"/>
    <col min="8193" max="8193" width="11.42578125" style="50" customWidth="1"/>
    <col min="8194" max="8194" width="3.7109375" style="50" customWidth="1"/>
    <col min="8195" max="8195" width="11.5703125" style="50" customWidth="1"/>
    <col min="8196" max="8444" width="9.140625" style="50"/>
    <col min="8445" max="8445" width="65.7109375" style="50" customWidth="1"/>
    <col min="8446" max="8446" width="4.85546875" style="50" customWidth="1"/>
    <col min="8447" max="8448" width="3.7109375" style="50" customWidth="1"/>
    <col min="8449" max="8449" width="11.42578125" style="50" customWidth="1"/>
    <col min="8450" max="8450" width="3.7109375" style="50" customWidth="1"/>
    <col min="8451" max="8451" width="11.5703125" style="50" customWidth="1"/>
    <col min="8452" max="8700" width="9.140625" style="50"/>
    <col min="8701" max="8701" width="65.7109375" style="50" customWidth="1"/>
    <col min="8702" max="8702" width="4.85546875" style="50" customWidth="1"/>
    <col min="8703" max="8704" width="3.7109375" style="50" customWidth="1"/>
    <col min="8705" max="8705" width="11.42578125" style="50" customWidth="1"/>
    <col min="8706" max="8706" width="3.7109375" style="50" customWidth="1"/>
    <col min="8707" max="8707" width="11.5703125" style="50" customWidth="1"/>
    <col min="8708" max="8956" width="9.140625" style="50"/>
    <col min="8957" max="8957" width="65.7109375" style="50" customWidth="1"/>
    <col min="8958" max="8958" width="4.85546875" style="50" customWidth="1"/>
    <col min="8959" max="8960" width="3.7109375" style="50" customWidth="1"/>
    <col min="8961" max="8961" width="11.42578125" style="50" customWidth="1"/>
    <col min="8962" max="8962" width="3.7109375" style="50" customWidth="1"/>
    <col min="8963" max="8963" width="11.5703125" style="50" customWidth="1"/>
    <col min="8964" max="9212" width="9.140625" style="50"/>
    <col min="9213" max="9213" width="65.7109375" style="50" customWidth="1"/>
    <col min="9214" max="9214" width="4.85546875" style="50" customWidth="1"/>
    <col min="9215" max="9216" width="3.7109375" style="50" customWidth="1"/>
    <col min="9217" max="9217" width="11.42578125" style="50" customWidth="1"/>
    <col min="9218" max="9218" width="3.7109375" style="50" customWidth="1"/>
    <col min="9219" max="9219" width="11.5703125" style="50" customWidth="1"/>
    <col min="9220" max="9468" width="9.140625" style="50"/>
    <col min="9469" max="9469" width="65.7109375" style="50" customWidth="1"/>
    <col min="9470" max="9470" width="4.85546875" style="50" customWidth="1"/>
    <col min="9471" max="9472" width="3.7109375" style="50" customWidth="1"/>
    <col min="9473" max="9473" width="11.42578125" style="50" customWidth="1"/>
    <col min="9474" max="9474" width="3.7109375" style="50" customWidth="1"/>
    <col min="9475" max="9475" width="11.5703125" style="50" customWidth="1"/>
    <col min="9476" max="9724" width="9.140625" style="50"/>
    <col min="9725" max="9725" width="65.7109375" style="50" customWidth="1"/>
    <col min="9726" max="9726" width="4.85546875" style="50" customWidth="1"/>
    <col min="9727" max="9728" width="3.7109375" style="50" customWidth="1"/>
    <col min="9729" max="9729" width="11.42578125" style="50" customWidth="1"/>
    <col min="9730" max="9730" width="3.7109375" style="50" customWidth="1"/>
    <col min="9731" max="9731" width="11.5703125" style="50" customWidth="1"/>
    <col min="9732" max="9980" width="9.140625" style="50"/>
    <col min="9981" max="9981" width="65.7109375" style="50" customWidth="1"/>
    <col min="9982" max="9982" width="4.85546875" style="50" customWidth="1"/>
    <col min="9983" max="9984" width="3.7109375" style="50" customWidth="1"/>
    <col min="9985" max="9985" width="11.42578125" style="50" customWidth="1"/>
    <col min="9986" max="9986" width="3.7109375" style="50" customWidth="1"/>
    <col min="9987" max="9987" width="11.5703125" style="50" customWidth="1"/>
    <col min="9988" max="10236" width="9.140625" style="50"/>
    <col min="10237" max="10237" width="65.7109375" style="50" customWidth="1"/>
    <col min="10238" max="10238" width="4.85546875" style="50" customWidth="1"/>
    <col min="10239" max="10240" width="3.7109375" style="50" customWidth="1"/>
    <col min="10241" max="10241" width="11.42578125" style="50" customWidth="1"/>
    <col min="10242" max="10242" width="3.7109375" style="50" customWidth="1"/>
    <col min="10243" max="10243" width="11.5703125" style="50" customWidth="1"/>
    <col min="10244" max="10492" width="9.140625" style="50"/>
    <col min="10493" max="10493" width="65.7109375" style="50" customWidth="1"/>
    <col min="10494" max="10494" width="4.85546875" style="50" customWidth="1"/>
    <col min="10495" max="10496" width="3.7109375" style="50" customWidth="1"/>
    <col min="10497" max="10497" width="11.42578125" style="50" customWidth="1"/>
    <col min="10498" max="10498" width="3.7109375" style="50" customWidth="1"/>
    <col min="10499" max="10499" width="11.5703125" style="50" customWidth="1"/>
    <col min="10500" max="10748" width="9.140625" style="50"/>
    <col min="10749" max="10749" width="65.7109375" style="50" customWidth="1"/>
    <col min="10750" max="10750" width="4.85546875" style="50" customWidth="1"/>
    <col min="10751" max="10752" width="3.7109375" style="50" customWidth="1"/>
    <col min="10753" max="10753" width="11.42578125" style="50" customWidth="1"/>
    <col min="10754" max="10754" width="3.7109375" style="50" customWidth="1"/>
    <col min="10755" max="10755" width="11.5703125" style="50" customWidth="1"/>
    <col min="10756" max="11004" width="9.140625" style="50"/>
    <col min="11005" max="11005" width="65.7109375" style="50" customWidth="1"/>
    <col min="11006" max="11006" width="4.85546875" style="50" customWidth="1"/>
    <col min="11007" max="11008" width="3.7109375" style="50" customWidth="1"/>
    <col min="11009" max="11009" width="11.42578125" style="50" customWidth="1"/>
    <col min="11010" max="11010" width="3.7109375" style="50" customWidth="1"/>
    <col min="11011" max="11011" width="11.5703125" style="50" customWidth="1"/>
    <col min="11012" max="11260" width="9.140625" style="50"/>
    <col min="11261" max="11261" width="65.7109375" style="50" customWidth="1"/>
    <col min="11262" max="11262" width="4.85546875" style="50" customWidth="1"/>
    <col min="11263" max="11264" width="3.7109375" style="50" customWidth="1"/>
    <col min="11265" max="11265" width="11.42578125" style="50" customWidth="1"/>
    <col min="11266" max="11266" width="3.7109375" style="50" customWidth="1"/>
    <col min="11267" max="11267" width="11.5703125" style="50" customWidth="1"/>
    <col min="11268" max="11516" width="9.140625" style="50"/>
    <col min="11517" max="11517" width="65.7109375" style="50" customWidth="1"/>
    <col min="11518" max="11518" width="4.85546875" style="50" customWidth="1"/>
    <col min="11519" max="11520" width="3.7109375" style="50" customWidth="1"/>
    <col min="11521" max="11521" width="11.42578125" style="50" customWidth="1"/>
    <col min="11522" max="11522" width="3.7109375" style="50" customWidth="1"/>
    <col min="11523" max="11523" width="11.5703125" style="50" customWidth="1"/>
    <col min="11524" max="11772" width="9.140625" style="50"/>
    <col min="11773" max="11773" width="65.7109375" style="50" customWidth="1"/>
    <col min="11774" max="11774" width="4.85546875" style="50" customWidth="1"/>
    <col min="11775" max="11776" width="3.7109375" style="50" customWidth="1"/>
    <col min="11777" max="11777" width="11.42578125" style="50" customWidth="1"/>
    <col min="11778" max="11778" width="3.7109375" style="50" customWidth="1"/>
    <col min="11779" max="11779" width="11.5703125" style="50" customWidth="1"/>
    <col min="11780" max="12028" width="9.140625" style="50"/>
    <col min="12029" max="12029" width="65.7109375" style="50" customWidth="1"/>
    <col min="12030" max="12030" width="4.85546875" style="50" customWidth="1"/>
    <col min="12031" max="12032" width="3.7109375" style="50" customWidth="1"/>
    <col min="12033" max="12033" width="11.42578125" style="50" customWidth="1"/>
    <col min="12034" max="12034" width="3.7109375" style="50" customWidth="1"/>
    <col min="12035" max="12035" width="11.5703125" style="50" customWidth="1"/>
    <col min="12036" max="12284" width="9.140625" style="50"/>
    <col min="12285" max="12285" width="65.7109375" style="50" customWidth="1"/>
    <col min="12286" max="12286" width="4.85546875" style="50" customWidth="1"/>
    <col min="12287" max="12288" width="3.7109375" style="50" customWidth="1"/>
    <col min="12289" max="12289" width="11.42578125" style="50" customWidth="1"/>
    <col min="12290" max="12290" width="3.7109375" style="50" customWidth="1"/>
    <col min="12291" max="12291" width="11.5703125" style="50" customWidth="1"/>
    <col min="12292" max="12540" width="9.140625" style="50"/>
    <col min="12541" max="12541" width="65.7109375" style="50" customWidth="1"/>
    <col min="12542" max="12542" width="4.85546875" style="50" customWidth="1"/>
    <col min="12543" max="12544" width="3.7109375" style="50" customWidth="1"/>
    <col min="12545" max="12545" width="11.42578125" style="50" customWidth="1"/>
    <col min="12546" max="12546" width="3.7109375" style="50" customWidth="1"/>
    <col min="12547" max="12547" width="11.5703125" style="50" customWidth="1"/>
    <col min="12548" max="12796" width="9.140625" style="50"/>
    <col min="12797" max="12797" width="65.7109375" style="50" customWidth="1"/>
    <col min="12798" max="12798" width="4.85546875" style="50" customWidth="1"/>
    <col min="12799" max="12800" width="3.7109375" style="50" customWidth="1"/>
    <col min="12801" max="12801" width="11.42578125" style="50" customWidth="1"/>
    <col min="12802" max="12802" width="3.7109375" style="50" customWidth="1"/>
    <col min="12803" max="12803" width="11.5703125" style="50" customWidth="1"/>
    <col min="12804" max="13052" width="9.140625" style="50"/>
    <col min="13053" max="13053" width="65.7109375" style="50" customWidth="1"/>
    <col min="13054" max="13054" width="4.85546875" style="50" customWidth="1"/>
    <col min="13055" max="13056" width="3.7109375" style="50" customWidth="1"/>
    <col min="13057" max="13057" width="11.42578125" style="50" customWidth="1"/>
    <col min="13058" max="13058" width="3.7109375" style="50" customWidth="1"/>
    <col min="13059" max="13059" width="11.5703125" style="50" customWidth="1"/>
    <col min="13060" max="13308" width="9.140625" style="50"/>
    <col min="13309" max="13309" width="65.7109375" style="50" customWidth="1"/>
    <col min="13310" max="13310" width="4.85546875" style="50" customWidth="1"/>
    <col min="13311" max="13312" width="3.7109375" style="50" customWidth="1"/>
    <col min="13313" max="13313" width="11.42578125" style="50" customWidth="1"/>
    <col min="13314" max="13314" width="3.7109375" style="50" customWidth="1"/>
    <col min="13315" max="13315" width="11.5703125" style="50" customWidth="1"/>
    <col min="13316" max="13564" width="9.140625" style="50"/>
    <col min="13565" max="13565" width="65.7109375" style="50" customWidth="1"/>
    <col min="13566" max="13566" width="4.85546875" style="50" customWidth="1"/>
    <col min="13567" max="13568" width="3.7109375" style="50" customWidth="1"/>
    <col min="13569" max="13569" width="11.42578125" style="50" customWidth="1"/>
    <col min="13570" max="13570" width="3.7109375" style="50" customWidth="1"/>
    <col min="13571" max="13571" width="11.5703125" style="50" customWidth="1"/>
    <col min="13572" max="13820" width="9.140625" style="50"/>
    <col min="13821" max="13821" width="65.7109375" style="50" customWidth="1"/>
    <col min="13822" max="13822" width="4.85546875" style="50" customWidth="1"/>
    <col min="13823" max="13824" width="3.7109375" style="50" customWidth="1"/>
    <col min="13825" max="13825" width="11.42578125" style="50" customWidth="1"/>
    <col min="13826" max="13826" width="3.7109375" style="50" customWidth="1"/>
    <col min="13827" max="13827" width="11.5703125" style="50" customWidth="1"/>
    <col min="13828" max="14076" width="9.140625" style="50"/>
    <col min="14077" max="14077" width="65.7109375" style="50" customWidth="1"/>
    <col min="14078" max="14078" width="4.85546875" style="50" customWidth="1"/>
    <col min="14079" max="14080" width="3.7109375" style="50" customWidth="1"/>
    <col min="14081" max="14081" width="11.42578125" style="50" customWidth="1"/>
    <col min="14082" max="14082" width="3.7109375" style="50" customWidth="1"/>
    <col min="14083" max="14083" width="11.5703125" style="50" customWidth="1"/>
    <col min="14084" max="14332" width="9.140625" style="50"/>
    <col min="14333" max="14333" width="65.7109375" style="50" customWidth="1"/>
    <col min="14334" max="14334" width="4.85546875" style="50" customWidth="1"/>
    <col min="14335" max="14336" width="3.7109375" style="50" customWidth="1"/>
    <col min="14337" max="14337" width="11.42578125" style="50" customWidth="1"/>
    <col min="14338" max="14338" width="3.7109375" style="50" customWidth="1"/>
    <col min="14339" max="14339" width="11.5703125" style="50" customWidth="1"/>
    <col min="14340" max="14588" width="9.140625" style="50"/>
    <col min="14589" max="14589" width="65.7109375" style="50" customWidth="1"/>
    <col min="14590" max="14590" width="4.85546875" style="50" customWidth="1"/>
    <col min="14591" max="14592" width="3.7109375" style="50" customWidth="1"/>
    <col min="14593" max="14593" width="11.42578125" style="50" customWidth="1"/>
    <col min="14594" max="14594" width="3.7109375" style="50" customWidth="1"/>
    <col min="14595" max="14595" width="11.5703125" style="50" customWidth="1"/>
    <col min="14596" max="14844" width="9.140625" style="50"/>
    <col min="14845" max="14845" width="65.7109375" style="50" customWidth="1"/>
    <col min="14846" max="14846" width="4.85546875" style="50" customWidth="1"/>
    <col min="14847" max="14848" width="3.7109375" style="50" customWidth="1"/>
    <col min="14849" max="14849" width="11.42578125" style="50" customWidth="1"/>
    <col min="14850" max="14850" width="3.7109375" style="50" customWidth="1"/>
    <col min="14851" max="14851" width="11.5703125" style="50" customWidth="1"/>
    <col min="14852" max="15100" width="9.140625" style="50"/>
    <col min="15101" max="15101" width="65.7109375" style="50" customWidth="1"/>
    <col min="15102" max="15102" width="4.85546875" style="50" customWidth="1"/>
    <col min="15103" max="15104" width="3.7109375" style="50" customWidth="1"/>
    <col min="15105" max="15105" width="11.42578125" style="50" customWidth="1"/>
    <col min="15106" max="15106" width="3.7109375" style="50" customWidth="1"/>
    <col min="15107" max="15107" width="11.5703125" style="50" customWidth="1"/>
    <col min="15108" max="15356" width="9.140625" style="50"/>
    <col min="15357" max="15357" width="65.7109375" style="50" customWidth="1"/>
    <col min="15358" max="15358" width="4.85546875" style="50" customWidth="1"/>
    <col min="15359" max="15360" width="3.7109375" style="50" customWidth="1"/>
    <col min="15361" max="15361" width="11.42578125" style="50" customWidth="1"/>
    <col min="15362" max="15362" width="3.7109375" style="50" customWidth="1"/>
    <col min="15363" max="15363" width="11.5703125" style="50" customWidth="1"/>
    <col min="15364" max="15612" width="9.140625" style="50"/>
    <col min="15613" max="15613" width="65.7109375" style="50" customWidth="1"/>
    <col min="15614" max="15614" width="4.85546875" style="50" customWidth="1"/>
    <col min="15615" max="15616" width="3.7109375" style="50" customWidth="1"/>
    <col min="15617" max="15617" width="11.42578125" style="50" customWidth="1"/>
    <col min="15618" max="15618" width="3.7109375" style="50" customWidth="1"/>
    <col min="15619" max="15619" width="11.5703125" style="50" customWidth="1"/>
    <col min="15620" max="15868" width="9.140625" style="50"/>
    <col min="15869" max="15869" width="65.7109375" style="50" customWidth="1"/>
    <col min="15870" max="15870" width="4.85546875" style="50" customWidth="1"/>
    <col min="15871" max="15872" width="3.7109375" style="50" customWidth="1"/>
    <col min="15873" max="15873" width="11.42578125" style="50" customWidth="1"/>
    <col min="15874" max="15874" width="3.7109375" style="50" customWidth="1"/>
    <col min="15875" max="15875" width="11.5703125" style="50" customWidth="1"/>
    <col min="15876" max="16124" width="9.140625" style="50"/>
    <col min="16125" max="16125" width="65.7109375" style="50" customWidth="1"/>
    <col min="16126" max="16126" width="4.85546875" style="50" customWidth="1"/>
    <col min="16127" max="16128" width="3.7109375" style="50" customWidth="1"/>
    <col min="16129" max="16129" width="11.42578125" style="50" customWidth="1"/>
    <col min="16130" max="16130" width="3.7109375" style="50" customWidth="1"/>
    <col min="16131" max="16131" width="11.5703125" style="50" customWidth="1"/>
    <col min="16132" max="16384" width="9.140625" style="50"/>
  </cols>
  <sheetData>
    <row r="1" spans="1:13" x14ac:dyDescent="0.2">
      <c r="G1" s="11"/>
      <c r="H1" s="273" t="s">
        <v>537</v>
      </c>
      <c r="I1" s="273"/>
    </row>
    <row r="2" spans="1:13" ht="87" customHeight="1" x14ac:dyDescent="0.2">
      <c r="C2" s="139"/>
      <c r="D2" s="139"/>
      <c r="E2" s="139"/>
      <c r="F2" s="281" t="s">
        <v>539</v>
      </c>
      <c r="G2" s="281"/>
      <c r="H2" s="281"/>
      <c r="I2" s="281"/>
    </row>
    <row r="3" spans="1:13" ht="12.75" customHeight="1" x14ac:dyDescent="0.2">
      <c r="C3" s="49"/>
      <c r="D3" s="49"/>
      <c r="E3" s="49"/>
      <c r="F3" s="49"/>
      <c r="G3" s="280" t="s">
        <v>565</v>
      </c>
      <c r="H3" s="280"/>
      <c r="I3" s="280"/>
    </row>
    <row r="4" spans="1:13" ht="12.75" customHeight="1" x14ac:dyDescent="0.2">
      <c r="C4" s="123"/>
      <c r="D4" s="123"/>
      <c r="E4" s="123"/>
      <c r="F4" s="123"/>
      <c r="G4" s="123"/>
      <c r="H4" s="234"/>
      <c r="I4" s="234"/>
    </row>
    <row r="5" spans="1:13" ht="12.75" customHeight="1" x14ac:dyDescent="0.2">
      <c r="A5" s="278" t="s">
        <v>267</v>
      </c>
      <c r="B5" s="278"/>
      <c r="C5" s="278"/>
      <c r="D5" s="278"/>
      <c r="E5" s="278"/>
      <c r="F5" s="278"/>
      <c r="G5" s="278"/>
      <c r="H5" s="278"/>
      <c r="I5" s="278"/>
    </row>
    <row r="6" spans="1:13" x14ac:dyDescent="0.2">
      <c r="A6" s="121"/>
      <c r="B6" s="122"/>
      <c r="C6" s="122"/>
      <c r="D6" s="122"/>
      <c r="E6" s="122"/>
      <c r="F6" s="122"/>
      <c r="G6" s="122"/>
      <c r="H6" s="233"/>
      <c r="I6" s="233"/>
    </row>
    <row r="7" spans="1:13" x14ac:dyDescent="0.2">
      <c r="A7" s="48"/>
      <c r="B7" s="48"/>
      <c r="C7" s="48"/>
      <c r="D7" s="48"/>
      <c r="E7" s="48"/>
      <c r="F7" s="48"/>
      <c r="H7" s="15"/>
      <c r="I7" s="15" t="s">
        <v>0</v>
      </c>
    </row>
    <row r="8" spans="1:13" ht="12.75" customHeight="1" x14ac:dyDescent="0.2">
      <c r="A8" s="277" t="s">
        <v>1</v>
      </c>
      <c r="B8" s="277" t="s">
        <v>36</v>
      </c>
      <c r="C8" s="277" t="s">
        <v>2</v>
      </c>
      <c r="D8" s="277" t="s">
        <v>3</v>
      </c>
      <c r="E8" s="277" t="s">
        <v>4</v>
      </c>
      <c r="F8" s="277" t="s">
        <v>5</v>
      </c>
      <c r="G8" s="277" t="s">
        <v>236</v>
      </c>
      <c r="H8" s="277" t="s">
        <v>328</v>
      </c>
      <c r="I8" s="277" t="s">
        <v>329</v>
      </c>
    </row>
    <row r="9" spans="1:13" ht="12.75" customHeight="1" x14ac:dyDescent="0.2">
      <c r="A9" s="277"/>
      <c r="B9" s="277"/>
      <c r="C9" s="277"/>
      <c r="D9" s="277"/>
      <c r="E9" s="277"/>
      <c r="F9" s="277"/>
      <c r="G9" s="277"/>
      <c r="H9" s="277"/>
      <c r="I9" s="277"/>
    </row>
    <row r="10" spans="1:13" x14ac:dyDescent="0.2">
      <c r="A10" s="16" t="s">
        <v>63</v>
      </c>
      <c r="B10" s="48"/>
      <c r="C10" s="48"/>
      <c r="D10" s="48"/>
      <c r="E10" s="48"/>
      <c r="F10" s="48"/>
      <c r="G10" s="17">
        <f>+G11+G44+G55+G83+G145+G186+G223+G72</f>
        <v>850052.2</v>
      </c>
      <c r="H10" s="17">
        <f t="shared" ref="H10:I10" si="0">+H11+H44+H55+H83+H145+H186+H223+H72</f>
        <v>15807.788140000001</v>
      </c>
      <c r="I10" s="17">
        <f t="shared" si="0"/>
        <v>865859.98814000003</v>
      </c>
      <c r="J10" s="247">
        <v>850052.27714000002</v>
      </c>
      <c r="K10" s="58">
        <f>850052.27714-15.584+200-1294+1294+148.91+922+879.9-505.849+359.085+703.8+57.635-1941.1+59.305-5000+779.68-300+252+601+2223+2200+4529.565-112.156+2169.97+7596.55</f>
        <v>865859.98814000015</v>
      </c>
      <c r="L10" s="247"/>
      <c r="M10" s="50">
        <v>2223</v>
      </c>
    </row>
    <row r="11" spans="1:13" s="60" customFormat="1" ht="14.25" customHeight="1" x14ac:dyDescent="0.2">
      <c r="A11" s="5" t="s">
        <v>35</v>
      </c>
      <c r="B11" s="2"/>
      <c r="C11" s="2"/>
      <c r="D11" s="2"/>
      <c r="E11" s="2"/>
      <c r="F11" s="2"/>
      <c r="G11" s="35">
        <f>+G12</f>
        <v>71911.891999999993</v>
      </c>
      <c r="H11" s="23">
        <f t="shared" ref="H11:I11" si="1">+H12</f>
        <v>2002.4</v>
      </c>
      <c r="I11" s="23">
        <f t="shared" si="1"/>
        <v>73914.292000000001</v>
      </c>
      <c r="J11" s="59">
        <v>71911.892000000007</v>
      </c>
      <c r="K11" s="133">
        <f>+K10-I10</f>
        <v>0</v>
      </c>
      <c r="L11" s="58">
        <f>+G11-J11</f>
        <v>0</v>
      </c>
      <c r="M11" s="243">
        <f>+I10-M10</f>
        <v>863636.98814000003</v>
      </c>
    </row>
    <row r="12" spans="1:13" s="60" customFormat="1" ht="25.5" x14ac:dyDescent="0.2">
      <c r="A12" s="102" t="s">
        <v>268</v>
      </c>
      <c r="B12" s="32" t="s">
        <v>34</v>
      </c>
      <c r="C12" s="2"/>
      <c r="D12" s="2"/>
      <c r="E12" s="2"/>
      <c r="F12" s="2"/>
      <c r="G12" s="27">
        <f>+G13+G17+G32</f>
        <v>71911.891999999993</v>
      </c>
      <c r="H12" s="3">
        <f t="shared" ref="H12:I12" si="2">+H13+H17+H32</f>
        <v>2002.4</v>
      </c>
      <c r="I12" s="3">
        <f t="shared" si="2"/>
        <v>73914.292000000001</v>
      </c>
      <c r="J12" s="133">
        <f>71911.892-G12</f>
        <v>0</v>
      </c>
    </row>
    <row r="13" spans="1:13" s="60" customFormat="1" x14ac:dyDescent="0.2">
      <c r="A13" s="102" t="s">
        <v>9</v>
      </c>
      <c r="B13" s="4" t="s">
        <v>34</v>
      </c>
      <c r="C13" s="2" t="s">
        <v>10</v>
      </c>
      <c r="D13" s="2" t="s">
        <v>6</v>
      </c>
      <c r="E13" s="2"/>
      <c r="F13" s="2"/>
      <c r="G13" s="3">
        <f>+G14</f>
        <v>9313.5</v>
      </c>
      <c r="H13" s="3">
        <f t="shared" ref="H13:I15" si="3">+H14</f>
        <v>520.5</v>
      </c>
      <c r="I13" s="3">
        <f t="shared" si="3"/>
        <v>9834</v>
      </c>
    </row>
    <row r="14" spans="1:13" s="60" customFormat="1" x14ac:dyDescent="0.2">
      <c r="A14" s="103" t="s">
        <v>194</v>
      </c>
      <c r="B14" s="4" t="s">
        <v>34</v>
      </c>
      <c r="C14" s="2" t="s">
        <v>10</v>
      </c>
      <c r="D14" s="4" t="s">
        <v>96</v>
      </c>
      <c r="E14" s="2" t="s">
        <v>59</v>
      </c>
      <c r="F14" s="2"/>
      <c r="G14" s="3">
        <f>+G15</f>
        <v>9313.5</v>
      </c>
      <c r="H14" s="3">
        <f t="shared" si="3"/>
        <v>520.5</v>
      </c>
      <c r="I14" s="3">
        <f t="shared" si="3"/>
        <v>9834</v>
      </c>
    </row>
    <row r="15" spans="1:13" s="60" customFormat="1" ht="25.5" x14ac:dyDescent="0.2">
      <c r="A15" s="77" t="s">
        <v>313</v>
      </c>
      <c r="B15" s="4" t="s">
        <v>34</v>
      </c>
      <c r="C15" s="2" t="s">
        <v>10</v>
      </c>
      <c r="D15" s="4" t="s">
        <v>96</v>
      </c>
      <c r="E15" s="2" t="s">
        <v>58</v>
      </c>
      <c r="F15" s="2"/>
      <c r="G15" s="3">
        <f>+G16</f>
        <v>9313.5</v>
      </c>
      <c r="H15" s="3">
        <f t="shared" si="3"/>
        <v>520.5</v>
      </c>
      <c r="I15" s="3">
        <f t="shared" si="3"/>
        <v>9834</v>
      </c>
      <c r="K15" s="59"/>
    </row>
    <row r="16" spans="1:13" s="60" customFormat="1" ht="25.5" x14ac:dyDescent="0.2">
      <c r="A16" s="104" t="s">
        <v>13</v>
      </c>
      <c r="B16" s="4" t="s">
        <v>34</v>
      </c>
      <c r="C16" s="2" t="s">
        <v>10</v>
      </c>
      <c r="D16" s="4" t="s">
        <v>96</v>
      </c>
      <c r="E16" s="2" t="s">
        <v>58</v>
      </c>
      <c r="F16" s="2">
        <v>600</v>
      </c>
      <c r="G16" s="27">
        <v>9313.5</v>
      </c>
      <c r="H16" s="3">
        <f>20.5+500</f>
        <v>520.5</v>
      </c>
      <c r="I16" s="3">
        <f>+G16+H16</f>
        <v>9834</v>
      </c>
      <c r="K16" s="59"/>
    </row>
    <row r="17" spans="1:13" s="60" customFormat="1" x14ac:dyDescent="0.2">
      <c r="A17" s="102" t="s">
        <v>26</v>
      </c>
      <c r="B17" s="32" t="s">
        <v>34</v>
      </c>
      <c r="C17" s="45" t="s">
        <v>27</v>
      </c>
      <c r="D17" s="45" t="s">
        <v>6</v>
      </c>
      <c r="E17" s="45" t="s">
        <v>7</v>
      </c>
      <c r="F17" s="45"/>
      <c r="G17" s="23">
        <f>+G18+G37</f>
        <v>61998.392</v>
      </c>
      <c r="H17" s="23">
        <f t="shared" ref="H17:I17" si="4">+H18+H37</f>
        <v>1481.9</v>
      </c>
      <c r="I17" s="23">
        <f t="shared" si="4"/>
        <v>63480.292000000001</v>
      </c>
      <c r="K17" s="59"/>
      <c r="M17" s="59"/>
    </row>
    <row r="18" spans="1:13" s="60" customFormat="1" x14ac:dyDescent="0.2">
      <c r="A18" s="102" t="s">
        <v>28</v>
      </c>
      <c r="B18" s="4" t="s">
        <v>34</v>
      </c>
      <c r="C18" s="2" t="s">
        <v>27</v>
      </c>
      <c r="D18" s="2" t="s">
        <v>23</v>
      </c>
      <c r="E18" s="2" t="s">
        <v>7</v>
      </c>
      <c r="F18" s="2"/>
      <c r="G18" s="3">
        <f>+G19+G21+G23+G26+G28+G36+G30</f>
        <v>57936.991999999998</v>
      </c>
      <c r="H18" s="3">
        <f t="shared" ref="H18:I18" si="5">+H19+H21+H23+H26+H28+H36+H30</f>
        <v>755.30000000000007</v>
      </c>
      <c r="I18" s="3">
        <f t="shared" si="5"/>
        <v>58692.292000000001</v>
      </c>
      <c r="K18" s="59"/>
    </row>
    <row r="19" spans="1:13" s="60" customFormat="1" x14ac:dyDescent="0.2">
      <c r="A19" s="77" t="s">
        <v>184</v>
      </c>
      <c r="B19" s="4" t="s">
        <v>34</v>
      </c>
      <c r="C19" s="2" t="s">
        <v>27</v>
      </c>
      <c r="D19" s="2" t="s">
        <v>23</v>
      </c>
      <c r="E19" s="2" t="s">
        <v>60</v>
      </c>
      <c r="F19" s="2"/>
      <c r="G19" s="3">
        <f>+G20</f>
        <v>10092.4</v>
      </c>
      <c r="H19" s="3">
        <f t="shared" ref="H19:I19" si="6">+H20</f>
        <v>21.5</v>
      </c>
      <c r="I19" s="3">
        <f t="shared" si="6"/>
        <v>10113.9</v>
      </c>
      <c r="K19" s="59"/>
    </row>
    <row r="20" spans="1:13" s="60" customFormat="1" ht="25.5" x14ac:dyDescent="0.2">
      <c r="A20" s="77" t="s">
        <v>13</v>
      </c>
      <c r="B20" s="4" t="s">
        <v>34</v>
      </c>
      <c r="C20" s="2" t="s">
        <v>27</v>
      </c>
      <c r="D20" s="2" t="s">
        <v>23</v>
      </c>
      <c r="E20" s="2" t="s">
        <v>60</v>
      </c>
      <c r="F20" s="2">
        <v>600</v>
      </c>
      <c r="G20" s="3">
        <f>10598.4-306-200</f>
        <v>10092.4</v>
      </c>
      <c r="H20" s="3">
        <v>21.5</v>
      </c>
      <c r="I20" s="3">
        <f>+G20+H20</f>
        <v>10113.9</v>
      </c>
      <c r="K20" s="59"/>
    </row>
    <row r="21" spans="1:13" s="60" customFormat="1" ht="25.5" x14ac:dyDescent="0.2">
      <c r="A21" s="77" t="s">
        <v>183</v>
      </c>
      <c r="B21" s="4" t="s">
        <v>34</v>
      </c>
      <c r="C21" s="2" t="s">
        <v>27</v>
      </c>
      <c r="D21" s="2" t="s">
        <v>23</v>
      </c>
      <c r="E21" s="2" t="s">
        <v>62</v>
      </c>
      <c r="F21" s="2"/>
      <c r="G21" s="3">
        <f>+G22</f>
        <v>17827.7</v>
      </c>
      <c r="H21" s="3">
        <f t="shared" ref="H21:I21" si="7">+H22</f>
        <v>200.20000000000002</v>
      </c>
      <c r="I21" s="3">
        <f t="shared" si="7"/>
        <v>18027.900000000001</v>
      </c>
      <c r="K21" s="59"/>
    </row>
    <row r="22" spans="1:13" s="60" customFormat="1" ht="25.5" x14ac:dyDescent="0.2">
      <c r="A22" s="77" t="s">
        <v>13</v>
      </c>
      <c r="B22" s="4" t="s">
        <v>34</v>
      </c>
      <c r="C22" s="2" t="s">
        <v>27</v>
      </c>
      <c r="D22" s="2" t="s">
        <v>23</v>
      </c>
      <c r="E22" s="2" t="s">
        <v>62</v>
      </c>
      <c r="F22" s="2">
        <v>600</v>
      </c>
      <c r="G22" s="3">
        <v>17827.7</v>
      </c>
      <c r="H22" s="3">
        <f>145.8+54.4</f>
        <v>200.20000000000002</v>
      </c>
      <c r="I22" s="3">
        <f>+G22+H22</f>
        <v>18027.900000000001</v>
      </c>
      <c r="K22" s="59"/>
    </row>
    <row r="23" spans="1:13" s="60" customFormat="1" ht="17.25" customHeight="1" x14ac:dyDescent="0.2">
      <c r="A23" s="77" t="s">
        <v>215</v>
      </c>
      <c r="B23" s="4" t="s">
        <v>34</v>
      </c>
      <c r="C23" s="2" t="s">
        <v>27</v>
      </c>
      <c r="D23" s="2" t="s">
        <v>23</v>
      </c>
      <c r="E23" s="2" t="s">
        <v>62</v>
      </c>
      <c r="F23" s="2"/>
      <c r="G23" s="3">
        <f>+G24+G25</f>
        <v>28538.6</v>
      </c>
      <c r="H23" s="3">
        <f t="shared" ref="H23:I23" si="8">+H24+H25</f>
        <v>523</v>
      </c>
      <c r="I23" s="3">
        <f t="shared" si="8"/>
        <v>29061.599999999999</v>
      </c>
      <c r="K23" s="59"/>
    </row>
    <row r="24" spans="1:13" s="60" customFormat="1" ht="51" x14ac:dyDescent="0.2">
      <c r="A24" s="77" t="s">
        <v>21</v>
      </c>
      <c r="B24" s="4" t="s">
        <v>34</v>
      </c>
      <c r="C24" s="2" t="s">
        <v>27</v>
      </c>
      <c r="D24" s="2" t="s">
        <v>23</v>
      </c>
      <c r="E24" s="2" t="s">
        <v>62</v>
      </c>
      <c r="F24" s="2">
        <v>100</v>
      </c>
      <c r="G24" s="3">
        <v>28338.6</v>
      </c>
      <c r="H24" s="3">
        <f>-700+1223</f>
        <v>523</v>
      </c>
      <c r="I24" s="3">
        <f t="shared" ref="I24:I25" si="9">+G24+H24</f>
        <v>28861.599999999999</v>
      </c>
      <c r="K24" s="59"/>
    </row>
    <row r="25" spans="1:13" s="60" customFormat="1" ht="25.5" x14ac:dyDescent="0.2">
      <c r="A25" s="77" t="s">
        <v>15</v>
      </c>
      <c r="B25" s="4" t="s">
        <v>34</v>
      </c>
      <c r="C25" s="2" t="s">
        <v>27</v>
      </c>
      <c r="D25" s="2" t="s">
        <v>23</v>
      </c>
      <c r="E25" s="2" t="s">
        <v>62</v>
      </c>
      <c r="F25" s="2">
        <v>200</v>
      </c>
      <c r="G25" s="3">
        <v>200</v>
      </c>
      <c r="H25" s="3"/>
      <c r="I25" s="3">
        <f t="shared" si="9"/>
        <v>200</v>
      </c>
      <c r="K25" s="59"/>
    </row>
    <row r="26" spans="1:13" s="60" customFormat="1" x14ac:dyDescent="0.2">
      <c r="A26" s="77" t="s">
        <v>237</v>
      </c>
      <c r="B26" s="4" t="s">
        <v>34</v>
      </c>
      <c r="C26" s="2" t="s">
        <v>27</v>
      </c>
      <c r="D26" s="2" t="s">
        <v>23</v>
      </c>
      <c r="E26" s="2" t="s">
        <v>166</v>
      </c>
      <c r="F26" s="2"/>
      <c r="G26" s="3">
        <f>+G27</f>
        <v>249.4</v>
      </c>
      <c r="H26" s="3">
        <f t="shared" ref="H26:I26" si="10">+H27</f>
        <v>10.6</v>
      </c>
      <c r="I26" s="3">
        <f t="shared" si="10"/>
        <v>260</v>
      </c>
      <c r="K26" s="59"/>
    </row>
    <row r="27" spans="1:13" s="60" customFormat="1" ht="25.5" x14ac:dyDescent="0.2">
      <c r="A27" s="77" t="s">
        <v>13</v>
      </c>
      <c r="B27" s="4" t="s">
        <v>34</v>
      </c>
      <c r="C27" s="2" t="s">
        <v>27</v>
      </c>
      <c r="D27" s="2" t="s">
        <v>23</v>
      </c>
      <c r="E27" s="2" t="s">
        <v>166</v>
      </c>
      <c r="F27" s="2">
        <v>600</v>
      </c>
      <c r="G27" s="3">
        <v>249.4</v>
      </c>
      <c r="H27" s="3">
        <v>10.6</v>
      </c>
      <c r="I27" s="3">
        <f>+G27+H27</f>
        <v>260</v>
      </c>
      <c r="K27" s="61"/>
    </row>
    <row r="28" spans="1:13" s="60" customFormat="1" ht="25.5" x14ac:dyDescent="0.2">
      <c r="A28" s="77" t="s">
        <v>270</v>
      </c>
      <c r="B28" s="4" t="s">
        <v>34</v>
      </c>
      <c r="C28" s="2" t="s">
        <v>27</v>
      </c>
      <c r="D28" s="2" t="s">
        <v>23</v>
      </c>
      <c r="E28" s="2" t="s">
        <v>189</v>
      </c>
      <c r="F28" s="2"/>
      <c r="G28" s="3">
        <f>+G29</f>
        <v>700</v>
      </c>
      <c r="H28" s="3">
        <f t="shared" ref="H28:I28" si="11">+H29</f>
        <v>0</v>
      </c>
      <c r="I28" s="3">
        <f t="shared" si="11"/>
        <v>700</v>
      </c>
      <c r="K28" s="59"/>
    </row>
    <row r="29" spans="1:13" s="60" customFormat="1" ht="25.5" x14ac:dyDescent="0.2">
      <c r="A29" s="77" t="s">
        <v>15</v>
      </c>
      <c r="B29" s="4" t="s">
        <v>34</v>
      </c>
      <c r="C29" s="2" t="s">
        <v>27</v>
      </c>
      <c r="D29" s="2" t="s">
        <v>23</v>
      </c>
      <c r="E29" s="2" t="s">
        <v>189</v>
      </c>
      <c r="F29" s="2">
        <v>200</v>
      </c>
      <c r="G29" s="3">
        <v>700</v>
      </c>
      <c r="H29" s="3"/>
      <c r="I29" s="3">
        <f>+G29+H29</f>
        <v>700</v>
      </c>
      <c r="K29" s="59"/>
    </row>
    <row r="30" spans="1:13" s="60" customFormat="1" ht="29.25" customHeight="1" x14ac:dyDescent="0.2">
      <c r="A30" s="77" t="s">
        <v>243</v>
      </c>
      <c r="B30" s="4" t="s">
        <v>34</v>
      </c>
      <c r="C30" s="2" t="s">
        <v>27</v>
      </c>
      <c r="D30" s="2" t="s">
        <v>23</v>
      </c>
      <c r="E30" s="2" t="s">
        <v>244</v>
      </c>
      <c r="F30" s="2"/>
      <c r="G30" s="3">
        <f>+G31</f>
        <v>168.892</v>
      </c>
      <c r="H30" s="3">
        <f t="shared" ref="H30:I30" si="12">+H31</f>
        <v>0</v>
      </c>
      <c r="I30" s="3">
        <f t="shared" si="12"/>
        <v>168.892</v>
      </c>
      <c r="K30" s="59"/>
    </row>
    <row r="31" spans="1:13" s="60" customFormat="1" ht="28.5" customHeight="1" x14ac:dyDescent="0.2">
      <c r="A31" s="77" t="s">
        <v>13</v>
      </c>
      <c r="B31" s="4" t="s">
        <v>34</v>
      </c>
      <c r="C31" s="2" t="s">
        <v>27</v>
      </c>
      <c r="D31" s="2" t="s">
        <v>23</v>
      </c>
      <c r="E31" s="2" t="s">
        <v>244</v>
      </c>
      <c r="F31" s="2">
        <v>600</v>
      </c>
      <c r="G31" s="27">
        <v>168.892</v>
      </c>
      <c r="H31" s="3"/>
      <c r="I31" s="3">
        <f>+G31+H31</f>
        <v>168.892</v>
      </c>
      <c r="K31" s="59"/>
    </row>
    <row r="32" spans="1:13" s="60" customFormat="1" ht="25.5" x14ac:dyDescent="0.2">
      <c r="A32" s="77" t="s">
        <v>271</v>
      </c>
      <c r="B32" s="4" t="s">
        <v>34</v>
      </c>
      <c r="C32" s="2">
        <v>12</v>
      </c>
      <c r="D32" s="2" t="s">
        <v>12</v>
      </c>
      <c r="E32" s="2"/>
      <c r="F32" s="2"/>
      <c r="G32" s="3">
        <f>+G33</f>
        <v>600</v>
      </c>
      <c r="H32" s="3">
        <f t="shared" ref="H32:I33" si="13">+H33</f>
        <v>0</v>
      </c>
      <c r="I32" s="3">
        <f t="shared" si="13"/>
        <v>600</v>
      </c>
      <c r="K32" s="59"/>
    </row>
    <row r="33" spans="1:12" s="60" customFormat="1" x14ac:dyDescent="0.2">
      <c r="A33" s="77" t="s">
        <v>33</v>
      </c>
      <c r="B33" s="4" t="s">
        <v>34</v>
      </c>
      <c r="C33" s="2" t="s">
        <v>30</v>
      </c>
      <c r="D33" s="2" t="s">
        <v>12</v>
      </c>
      <c r="E33" s="2" t="s">
        <v>188</v>
      </c>
      <c r="F33" s="2"/>
      <c r="G33" s="3">
        <f>+G34</f>
        <v>600</v>
      </c>
      <c r="H33" s="3">
        <f t="shared" si="13"/>
        <v>0</v>
      </c>
      <c r="I33" s="3">
        <f t="shared" si="13"/>
        <v>600</v>
      </c>
      <c r="K33" s="59"/>
    </row>
    <row r="34" spans="1:12" s="60" customFormat="1" ht="25.5" x14ac:dyDescent="0.2">
      <c r="A34" s="77" t="s">
        <v>13</v>
      </c>
      <c r="B34" s="4" t="s">
        <v>34</v>
      </c>
      <c r="C34" s="2" t="s">
        <v>30</v>
      </c>
      <c r="D34" s="2" t="s">
        <v>12</v>
      </c>
      <c r="E34" s="2" t="s">
        <v>188</v>
      </c>
      <c r="F34" s="2">
        <v>600</v>
      </c>
      <c r="G34" s="3">
        <v>600</v>
      </c>
      <c r="H34" s="3"/>
      <c r="I34" s="3">
        <f>+G34+H34</f>
        <v>600</v>
      </c>
    </row>
    <row r="35" spans="1:12" s="60" customFormat="1" x14ac:dyDescent="0.2">
      <c r="A35" s="98" t="s">
        <v>231</v>
      </c>
      <c r="B35" s="4" t="s">
        <v>34</v>
      </c>
      <c r="C35" s="2">
        <v>10</v>
      </c>
      <c r="D35" s="4" t="s">
        <v>96</v>
      </c>
      <c r="E35" s="2" t="s">
        <v>186</v>
      </c>
      <c r="F35" s="2"/>
      <c r="G35" s="3">
        <f>+G36</f>
        <v>360</v>
      </c>
      <c r="H35" s="3">
        <f t="shared" ref="H35:I35" si="14">+H36</f>
        <v>0</v>
      </c>
      <c r="I35" s="3">
        <f t="shared" si="14"/>
        <v>360</v>
      </c>
    </row>
    <row r="36" spans="1:12" s="60" customFormat="1" ht="25.5" x14ac:dyDescent="0.2">
      <c r="A36" s="77" t="s">
        <v>13</v>
      </c>
      <c r="B36" s="4" t="s">
        <v>34</v>
      </c>
      <c r="C36" s="2">
        <v>10</v>
      </c>
      <c r="D36" s="4" t="s">
        <v>96</v>
      </c>
      <c r="E36" s="2" t="s">
        <v>186</v>
      </c>
      <c r="F36" s="2">
        <v>600</v>
      </c>
      <c r="G36" s="3">
        <f>54+306</f>
        <v>360</v>
      </c>
      <c r="H36" s="3"/>
      <c r="I36" s="3">
        <f>+G36+H36</f>
        <v>360</v>
      </c>
    </row>
    <row r="37" spans="1:12" s="60" customFormat="1" x14ac:dyDescent="0.2">
      <c r="A37" s="102" t="s">
        <v>29</v>
      </c>
      <c r="B37" s="4" t="s">
        <v>34</v>
      </c>
      <c r="C37" s="2" t="s">
        <v>27</v>
      </c>
      <c r="D37" s="2" t="s">
        <v>19</v>
      </c>
      <c r="E37" s="2"/>
      <c r="F37" s="2"/>
      <c r="G37" s="3">
        <f>+G38+G42</f>
        <v>4061.4</v>
      </c>
      <c r="H37" s="3">
        <f t="shared" ref="H37:I37" si="15">+H38+H42</f>
        <v>726.6</v>
      </c>
      <c r="I37" s="3">
        <f t="shared" si="15"/>
        <v>4788</v>
      </c>
    </row>
    <row r="38" spans="1:12" s="60" customFormat="1" x14ac:dyDescent="0.2">
      <c r="A38" s="77" t="s">
        <v>116</v>
      </c>
      <c r="B38" s="4" t="s">
        <v>34</v>
      </c>
      <c r="C38" s="2" t="s">
        <v>27</v>
      </c>
      <c r="D38" s="2" t="s">
        <v>19</v>
      </c>
      <c r="E38" s="2" t="s">
        <v>131</v>
      </c>
      <c r="F38" s="2"/>
      <c r="G38" s="3">
        <f>+G39+G40+G41</f>
        <v>3213.4</v>
      </c>
      <c r="H38" s="3">
        <f t="shared" ref="H38:I38" si="16">+H39+H40+H41</f>
        <v>726.6</v>
      </c>
      <c r="I38" s="3">
        <f t="shared" si="16"/>
        <v>3940</v>
      </c>
    </row>
    <row r="39" spans="1:12" s="60" customFormat="1" ht="51" x14ac:dyDescent="0.2">
      <c r="A39" s="77" t="s">
        <v>21</v>
      </c>
      <c r="B39" s="4" t="s">
        <v>34</v>
      </c>
      <c r="C39" s="2" t="s">
        <v>27</v>
      </c>
      <c r="D39" s="2" t="s">
        <v>19</v>
      </c>
      <c r="E39" s="2" t="s">
        <v>131</v>
      </c>
      <c r="F39" s="2">
        <v>100</v>
      </c>
      <c r="G39" s="3">
        <v>1684</v>
      </c>
      <c r="H39" s="3">
        <v>700</v>
      </c>
      <c r="I39" s="3">
        <f t="shared" ref="I39:I41" si="17">+G39+H39</f>
        <v>2384</v>
      </c>
    </row>
    <row r="40" spans="1:12" s="60" customFormat="1" ht="25.5" x14ac:dyDescent="0.2">
      <c r="A40" s="77" t="s">
        <v>15</v>
      </c>
      <c r="B40" s="4" t="s">
        <v>34</v>
      </c>
      <c r="C40" s="2" t="s">
        <v>27</v>
      </c>
      <c r="D40" s="2" t="s">
        <v>19</v>
      </c>
      <c r="E40" s="2" t="s">
        <v>131</v>
      </c>
      <c r="F40" s="2">
        <v>200</v>
      </c>
      <c r="G40" s="3">
        <f>542.4+915</f>
        <v>1457.4</v>
      </c>
      <c r="H40" s="3">
        <v>26.6</v>
      </c>
      <c r="I40" s="3">
        <f t="shared" si="17"/>
        <v>1484</v>
      </c>
    </row>
    <row r="41" spans="1:12" s="60" customFormat="1" x14ac:dyDescent="0.2">
      <c r="A41" s="77" t="s">
        <v>24</v>
      </c>
      <c r="B41" s="4" t="s">
        <v>34</v>
      </c>
      <c r="C41" s="2" t="s">
        <v>27</v>
      </c>
      <c r="D41" s="2" t="s">
        <v>19</v>
      </c>
      <c r="E41" s="2" t="s">
        <v>131</v>
      </c>
      <c r="F41" s="2">
        <v>800</v>
      </c>
      <c r="G41" s="3">
        <v>72</v>
      </c>
      <c r="H41" s="3"/>
      <c r="I41" s="3">
        <f t="shared" si="17"/>
        <v>72</v>
      </c>
    </row>
    <row r="42" spans="1:12" s="62" customFormat="1" x14ac:dyDescent="0.2">
      <c r="A42" s="94" t="s">
        <v>115</v>
      </c>
      <c r="B42" s="41" t="s">
        <v>34</v>
      </c>
      <c r="C42" s="26" t="s">
        <v>27</v>
      </c>
      <c r="D42" s="26" t="s">
        <v>19</v>
      </c>
      <c r="E42" s="26" t="s">
        <v>70</v>
      </c>
      <c r="F42" s="26"/>
      <c r="G42" s="27">
        <f>+G43</f>
        <v>848</v>
      </c>
      <c r="H42" s="3">
        <f t="shared" ref="H42:I42" si="18">+H43</f>
        <v>0</v>
      </c>
      <c r="I42" s="3">
        <f t="shared" si="18"/>
        <v>848</v>
      </c>
    </row>
    <row r="43" spans="1:12" s="62" customFormat="1" ht="51" x14ac:dyDescent="0.2">
      <c r="A43" s="94" t="s">
        <v>21</v>
      </c>
      <c r="B43" s="41" t="s">
        <v>34</v>
      </c>
      <c r="C43" s="26" t="s">
        <v>27</v>
      </c>
      <c r="D43" s="26" t="s">
        <v>19</v>
      </c>
      <c r="E43" s="26" t="s">
        <v>70</v>
      </c>
      <c r="F43" s="26">
        <v>100</v>
      </c>
      <c r="G43" s="27">
        <v>848</v>
      </c>
      <c r="H43" s="3"/>
      <c r="I43" s="3">
        <f>+G43+H43</f>
        <v>848</v>
      </c>
    </row>
    <row r="44" spans="1:12" ht="25.5" x14ac:dyDescent="0.2">
      <c r="A44" s="21" t="s">
        <v>41</v>
      </c>
      <c r="B44" s="32" t="s">
        <v>107</v>
      </c>
      <c r="C44" s="21"/>
      <c r="D44" s="21"/>
      <c r="E44" s="21"/>
      <c r="F44" s="21"/>
      <c r="G44" s="111">
        <f>+G45+G52</f>
        <v>6233</v>
      </c>
      <c r="H44" s="235">
        <f t="shared" ref="H44:I44" si="19">+H45+H52</f>
        <v>59.6</v>
      </c>
      <c r="I44" s="235">
        <f t="shared" si="19"/>
        <v>6292.6</v>
      </c>
      <c r="J44" s="50">
        <v>6233</v>
      </c>
      <c r="K44" s="64"/>
      <c r="L44" s="64">
        <f>+G44-J44</f>
        <v>0</v>
      </c>
    </row>
    <row r="45" spans="1:12" x14ac:dyDescent="0.2">
      <c r="A45" s="20" t="s">
        <v>117</v>
      </c>
      <c r="B45" s="4" t="s">
        <v>107</v>
      </c>
      <c r="C45" s="2" t="s">
        <v>19</v>
      </c>
      <c r="D45" s="21"/>
      <c r="E45" s="7" t="s">
        <v>69</v>
      </c>
      <c r="F45" s="21"/>
      <c r="G45" s="112">
        <f>+G46+G47+G50</f>
        <v>5508</v>
      </c>
      <c r="H45" s="236">
        <f t="shared" ref="H45:I45" si="20">+H46+H47+H50</f>
        <v>59.6</v>
      </c>
      <c r="I45" s="236">
        <f t="shared" si="20"/>
        <v>5567.6</v>
      </c>
    </row>
    <row r="46" spans="1:12" s="57" customFormat="1" ht="51" x14ac:dyDescent="0.2">
      <c r="A46" s="94" t="s">
        <v>21</v>
      </c>
      <c r="B46" s="41" t="s">
        <v>107</v>
      </c>
      <c r="C46" s="26" t="s">
        <v>19</v>
      </c>
      <c r="D46" s="26" t="s">
        <v>101</v>
      </c>
      <c r="E46" s="26" t="s">
        <v>70</v>
      </c>
      <c r="F46" s="26">
        <v>100</v>
      </c>
      <c r="G46" s="27">
        <v>4386</v>
      </c>
      <c r="H46" s="3"/>
      <c r="I46" s="3">
        <f>+G46+H46</f>
        <v>4386</v>
      </c>
      <c r="K46" s="90"/>
    </row>
    <row r="47" spans="1:12" x14ac:dyDescent="0.2">
      <c r="A47" s="77" t="s">
        <v>118</v>
      </c>
      <c r="B47" s="4" t="s">
        <v>107</v>
      </c>
      <c r="C47" s="2" t="s">
        <v>19</v>
      </c>
      <c r="D47" s="2" t="s">
        <v>101</v>
      </c>
      <c r="E47" s="2" t="s">
        <v>71</v>
      </c>
      <c r="F47" s="2" t="s">
        <v>8</v>
      </c>
      <c r="G47" s="27">
        <f>+G48+G49</f>
        <v>1122</v>
      </c>
      <c r="H47" s="3">
        <f t="shared" ref="H47:I47" si="21">+H48+H49</f>
        <v>14.6</v>
      </c>
      <c r="I47" s="3">
        <f t="shared" si="21"/>
        <v>1136.5999999999999</v>
      </c>
    </row>
    <row r="48" spans="1:12" ht="25.5" x14ac:dyDescent="0.2">
      <c r="A48" s="77" t="s">
        <v>66</v>
      </c>
      <c r="B48" s="4" t="s">
        <v>107</v>
      </c>
      <c r="C48" s="2" t="s">
        <v>19</v>
      </c>
      <c r="D48" s="2" t="s">
        <v>101</v>
      </c>
      <c r="E48" s="2" t="s">
        <v>71</v>
      </c>
      <c r="F48" s="2" t="s">
        <v>16</v>
      </c>
      <c r="G48" s="27">
        <f>274+800</f>
        <v>1074</v>
      </c>
      <c r="H48" s="3">
        <v>14.6</v>
      </c>
      <c r="I48" s="3">
        <f t="shared" ref="I48:I51" si="22">+G48+H48</f>
        <v>1088.5999999999999</v>
      </c>
    </row>
    <row r="49" spans="1:13" x14ac:dyDescent="0.2">
      <c r="A49" s="77" t="s">
        <v>24</v>
      </c>
      <c r="B49" s="4" t="s">
        <v>107</v>
      </c>
      <c r="C49" s="2" t="s">
        <v>19</v>
      </c>
      <c r="D49" s="2" t="s">
        <v>101</v>
      </c>
      <c r="E49" s="2" t="s">
        <v>71</v>
      </c>
      <c r="F49" s="2" t="s">
        <v>25</v>
      </c>
      <c r="G49" s="27">
        <v>48</v>
      </c>
      <c r="H49" s="3"/>
      <c r="I49" s="3">
        <f t="shared" si="22"/>
        <v>48</v>
      </c>
    </row>
    <row r="50" spans="1:13" ht="38.25" x14ac:dyDescent="0.2">
      <c r="A50" s="9" t="s">
        <v>340</v>
      </c>
      <c r="B50" s="4" t="s">
        <v>107</v>
      </c>
      <c r="C50" s="2" t="s">
        <v>19</v>
      </c>
      <c r="D50" s="2" t="s">
        <v>101</v>
      </c>
      <c r="E50" s="2" t="s">
        <v>339</v>
      </c>
      <c r="F50" s="2"/>
      <c r="G50" s="27">
        <f>+G51</f>
        <v>0</v>
      </c>
      <c r="H50" s="3">
        <f t="shared" ref="H50:I50" si="23">+H51</f>
        <v>45</v>
      </c>
      <c r="I50" s="3">
        <f t="shared" si="23"/>
        <v>45</v>
      </c>
    </row>
    <row r="51" spans="1:13" ht="51" x14ac:dyDescent="0.2">
      <c r="A51" s="9" t="s">
        <v>322</v>
      </c>
      <c r="B51" s="4" t="s">
        <v>107</v>
      </c>
      <c r="C51" s="2" t="s">
        <v>19</v>
      </c>
      <c r="D51" s="2" t="s">
        <v>101</v>
      </c>
      <c r="E51" s="2" t="s">
        <v>339</v>
      </c>
      <c r="F51" s="2">
        <v>100</v>
      </c>
      <c r="G51" s="27"/>
      <c r="H51" s="3">
        <v>45</v>
      </c>
      <c r="I51" s="3">
        <f t="shared" si="22"/>
        <v>45</v>
      </c>
    </row>
    <row r="52" spans="1:13" x14ac:dyDescent="0.2">
      <c r="A52" s="77" t="s">
        <v>158</v>
      </c>
      <c r="B52" s="4" t="s">
        <v>107</v>
      </c>
      <c r="C52" s="2" t="s">
        <v>19</v>
      </c>
      <c r="D52" s="2" t="s">
        <v>101</v>
      </c>
      <c r="E52" s="2"/>
      <c r="F52" s="2"/>
      <c r="G52" s="27">
        <f>+G53</f>
        <v>725</v>
      </c>
      <c r="H52" s="3">
        <f t="shared" ref="H52:I53" si="24">+H53</f>
        <v>0</v>
      </c>
      <c r="I52" s="3">
        <f t="shared" si="24"/>
        <v>725</v>
      </c>
    </row>
    <row r="53" spans="1:13" ht="38.25" x14ac:dyDescent="0.2">
      <c r="A53" s="39" t="s">
        <v>272</v>
      </c>
      <c r="B53" s="4" t="s">
        <v>107</v>
      </c>
      <c r="C53" s="2" t="s">
        <v>19</v>
      </c>
      <c r="D53" s="2" t="s">
        <v>101</v>
      </c>
      <c r="E53" s="4" t="s">
        <v>167</v>
      </c>
      <c r="F53" s="2"/>
      <c r="G53" s="27">
        <f>+G54</f>
        <v>725</v>
      </c>
      <c r="H53" s="3">
        <f t="shared" si="24"/>
        <v>0</v>
      </c>
      <c r="I53" s="3">
        <f t="shared" si="24"/>
        <v>725</v>
      </c>
    </row>
    <row r="54" spans="1:13" ht="25.5" x14ac:dyDescent="0.2">
      <c r="A54" s="77" t="s">
        <v>66</v>
      </c>
      <c r="B54" s="4" t="s">
        <v>107</v>
      </c>
      <c r="C54" s="2" t="s">
        <v>19</v>
      </c>
      <c r="D54" s="2" t="s">
        <v>101</v>
      </c>
      <c r="E54" s="4" t="s">
        <v>167</v>
      </c>
      <c r="F54" s="2" t="s">
        <v>16</v>
      </c>
      <c r="G54" s="27">
        <v>725</v>
      </c>
      <c r="H54" s="3"/>
      <c r="I54" s="3">
        <f>+G54+H54</f>
        <v>725</v>
      </c>
    </row>
    <row r="55" spans="1:13" ht="18" customHeight="1" x14ac:dyDescent="0.2">
      <c r="A55" s="21" t="s">
        <v>37</v>
      </c>
      <c r="B55" s="6">
        <v>703</v>
      </c>
      <c r="C55" s="21"/>
      <c r="D55" s="21"/>
      <c r="E55" s="21"/>
      <c r="F55" s="21"/>
      <c r="G55" s="111">
        <f>+G56</f>
        <v>4252</v>
      </c>
      <c r="H55" s="235">
        <f t="shared" ref="H55:I57" si="25">+H56</f>
        <v>143</v>
      </c>
      <c r="I55" s="235">
        <f t="shared" si="25"/>
        <v>4395</v>
      </c>
      <c r="J55" s="50">
        <v>4152</v>
      </c>
      <c r="K55" s="64"/>
      <c r="L55" s="64">
        <f>+G55-J55</f>
        <v>100</v>
      </c>
    </row>
    <row r="56" spans="1:13" x14ac:dyDescent="0.2">
      <c r="A56" s="102" t="s">
        <v>72</v>
      </c>
      <c r="B56" s="7">
        <v>703</v>
      </c>
      <c r="C56" s="2" t="s">
        <v>23</v>
      </c>
      <c r="D56" s="2" t="s">
        <v>6</v>
      </c>
      <c r="E56" s="2" t="s">
        <v>64</v>
      </c>
      <c r="F56" s="2" t="s">
        <v>8</v>
      </c>
      <c r="G56" s="27">
        <f>+G57</f>
        <v>4252</v>
      </c>
      <c r="H56" s="3">
        <f t="shared" si="25"/>
        <v>143</v>
      </c>
      <c r="I56" s="3">
        <f t="shared" si="25"/>
        <v>4395</v>
      </c>
    </row>
    <row r="57" spans="1:13" ht="38.25" x14ac:dyDescent="0.2">
      <c r="A57" s="77" t="s">
        <v>38</v>
      </c>
      <c r="B57" s="7">
        <v>703</v>
      </c>
      <c r="C57" s="2" t="s">
        <v>23</v>
      </c>
      <c r="D57" s="2" t="s">
        <v>96</v>
      </c>
      <c r="E57" s="2" t="s">
        <v>64</v>
      </c>
      <c r="F57" s="2" t="s">
        <v>8</v>
      </c>
      <c r="G57" s="27">
        <f>+G58</f>
        <v>4252</v>
      </c>
      <c r="H57" s="3">
        <f t="shared" si="25"/>
        <v>143</v>
      </c>
      <c r="I57" s="3">
        <f t="shared" si="25"/>
        <v>4395</v>
      </c>
      <c r="K57" s="88"/>
      <c r="L57" s="64"/>
      <c r="M57" s="64"/>
    </row>
    <row r="58" spans="1:13" x14ac:dyDescent="0.2">
      <c r="A58" s="20" t="s">
        <v>37</v>
      </c>
      <c r="B58" s="7">
        <v>703</v>
      </c>
      <c r="C58" s="2" t="s">
        <v>23</v>
      </c>
      <c r="D58" s="2" t="s">
        <v>96</v>
      </c>
      <c r="E58" s="2" t="s">
        <v>119</v>
      </c>
      <c r="F58" s="2" t="s">
        <v>8</v>
      </c>
      <c r="G58" s="3">
        <f>+G59+G66+G69</f>
        <v>4252</v>
      </c>
      <c r="H58" s="3">
        <f t="shared" ref="H58:I58" si="26">+H59+H66+H69</f>
        <v>143</v>
      </c>
      <c r="I58" s="3">
        <f t="shared" si="26"/>
        <v>4395</v>
      </c>
      <c r="K58" s="88"/>
    </row>
    <row r="59" spans="1:13" x14ac:dyDescent="0.2">
      <c r="A59" s="102" t="s">
        <v>108</v>
      </c>
      <c r="B59" s="7">
        <v>703</v>
      </c>
      <c r="C59" s="2" t="s">
        <v>23</v>
      </c>
      <c r="D59" s="2" t="s">
        <v>96</v>
      </c>
      <c r="E59" s="2" t="s">
        <v>69</v>
      </c>
      <c r="F59" s="2" t="s">
        <v>8</v>
      </c>
      <c r="G59" s="3">
        <f>+G60+G64</f>
        <v>1709</v>
      </c>
      <c r="H59" s="3">
        <f t="shared" ref="H59:I59" si="27">+H60+H64</f>
        <v>143</v>
      </c>
      <c r="I59" s="3">
        <f t="shared" si="27"/>
        <v>1852</v>
      </c>
      <c r="K59" s="88"/>
    </row>
    <row r="60" spans="1:13" x14ac:dyDescent="0.2">
      <c r="A60" s="77" t="s">
        <v>108</v>
      </c>
      <c r="B60" s="7">
        <v>703</v>
      </c>
      <c r="C60" s="2" t="s">
        <v>23</v>
      </c>
      <c r="D60" s="2" t="s">
        <v>96</v>
      </c>
      <c r="E60" s="2" t="s">
        <v>70</v>
      </c>
      <c r="F60" s="2" t="s">
        <v>8</v>
      </c>
      <c r="G60" s="3">
        <f>+G61+G62+G63</f>
        <v>1709</v>
      </c>
      <c r="H60" s="3">
        <f t="shared" ref="H60:I60" si="28">+H61+H62+H63</f>
        <v>0</v>
      </c>
      <c r="I60" s="3">
        <f t="shared" si="28"/>
        <v>1709</v>
      </c>
      <c r="K60" s="88"/>
    </row>
    <row r="61" spans="1:13" ht="51" x14ac:dyDescent="0.2">
      <c r="A61" s="77" t="s">
        <v>21</v>
      </c>
      <c r="B61" s="7">
        <v>703</v>
      </c>
      <c r="C61" s="2" t="s">
        <v>23</v>
      </c>
      <c r="D61" s="2" t="s">
        <v>96</v>
      </c>
      <c r="E61" s="2" t="s">
        <v>70</v>
      </c>
      <c r="F61" s="2">
        <v>100</v>
      </c>
      <c r="G61" s="3">
        <f>500+500</f>
        <v>1000</v>
      </c>
      <c r="H61" s="3"/>
      <c r="I61" s="3">
        <f t="shared" ref="I61:I65" si="29">+G61+H61</f>
        <v>1000</v>
      </c>
      <c r="K61" s="88"/>
    </row>
    <row r="62" spans="1:13" ht="25.5" x14ac:dyDescent="0.2">
      <c r="A62" s="77" t="s">
        <v>66</v>
      </c>
      <c r="B62" s="7">
        <v>703</v>
      </c>
      <c r="C62" s="2" t="s">
        <v>23</v>
      </c>
      <c r="D62" s="2" t="s">
        <v>96</v>
      </c>
      <c r="E62" s="2" t="s">
        <v>71</v>
      </c>
      <c r="F62" s="2" t="s">
        <v>16</v>
      </c>
      <c r="G62" s="3">
        <v>700</v>
      </c>
      <c r="H62" s="3"/>
      <c r="I62" s="3">
        <f t="shared" si="29"/>
        <v>700</v>
      </c>
      <c r="K62" s="88"/>
    </row>
    <row r="63" spans="1:13" x14ac:dyDescent="0.2">
      <c r="A63" s="77" t="s">
        <v>24</v>
      </c>
      <c r="B63" s="7">
        <v>703</v>
      </c>
      <c r="C63" s="2" t="s">
        <v>23</v>
      </c>
      <c r="D63" s="2" t="s">
        <v>96</v>
      </c>
      <c r="E63" s="2" t="s">
        <v>71</v>
      </c>
      <c r="F63" s="2" t="s">
        <v>25</v>
      </c>
      <c r="G63" s="3">
        <v>9</v>
      </c>
      <c r="H63" s="3"/>
      <c r="I63" s="3">
        <f t="shared" si="29"/>
        <v>9</v>
      </c>
      <c r="K63" s="88"/>
    </row>
    <row r="64" spans="1:13" ht="38.25" x14ac:dyDescent="0.2">
      <c r="A64" s="9" t="s">
        <v>340</v>
      </c>
      <c r="B64" s="7">
        <v>703</v>
      </c>
      <c r="C64" s="2" t="s">
        <v>23</v>
      </c>
      <c r="D64" s="2" t="s">
        <v>96</v>
      </c>
      <c r="E64" s="2" t="s">
        <v>339</v>
      </c>
      <c r="F64" s="2"/>
      <c r="G64" s="3">
        <f>+G65</f>
        <v>0</v>
      </c>
      <c r="H64" s="3">
        <f t="shared" ref="H64:I64" si="30">+H65</f>
        <v>143</v>
      </c>
      <c r="I64" s="3">
        <f t="shared" si="30"/>
        <v>143</v>
      </c>
      <c r="K64" s="88"/>
    </row>
    <row r="65" spans="1:11" ht="51" x14ac:dyDescent="0.2">
      <c r="A65" s="9" t="s">
        <v>322</v>
      </c>
      <c r="B65" s="7">
        <v>703</v>
      </c>
      <c r="C65" s="2" t="s">
        <v>23</v>
      </c>
      <c r="D65" s="2" t="s">
        <v>96</v>
      </c>
      <c r="E65" s="2" t="s">
        <v>339</v>
      </c>
      <c r="F65" s="2">
        <v>100</v>
      </c>
      <c r="G65" s="3"/>
      <c r="H65" s="3">
        <f>45+98</f>
        <v>143</v>
      </c>
      <c r="I65" s="3">
        <f t="shared" si="29"/>
        <v>143</v>
      </c>
      <c r="K65" s="88"/>
    </row>
    <row r="66" spans="1:11" ht="25.5" x14ac:dyDescent="0.2">
      <c r="A66" s="21" t="s">
        <v>39</v>
      </c>
      <c r="B66" s="7">
        <v>703</v>
      </c>
      <c r="C66" s="20"/>
      <c r="D66" s="20"/>
      <c r="E66" s="20"/>
      <c r="F66" s="20"/>
      <c r="G66" s="112">
        <f>+G67</f>
        <v>1286</v>
      </c>
      <c r="H66" s="236">
        <f t="shared" ref="H66:I67" si="31">+H67</f>
        <v>0</v>
      </c>
      <c r="I66" s="236">
        <f t="shared" si="31"/>
        <v>1286</v>
      </c>
    </row>
    <row r="67" spans="1:11" ht="25.5" x14ac:dyDescent="0.2">
      <c r="A67" s="20" t="s">
        <v>39</v>
      </c>
      <c r="B67" s="7">
        <v>703</v>
      </c>
      <c r="C67" s="2" t="s">
        <v>23</v>
      </c>
      <c r="D67" s="2" t="s">
        <v>96</v>
      </c>
      <c r="E67" s="2" t="s">
        <v>120</v>
      </c>
      <c r="F67" s="2" t="s">
        <v>8</v>
      </c>
      <c r="G67" s="3">
        <f>+G68</f>
        <v>1286</v>
      </c>
      <c r="H67" s="3">
        <f t="shared" si="31"/>
        <v>0</v>
      </c>
      <c r="I67" s="3">
        <f t="shared" si="31"/>
        <v>1286</v>
      </c>
      <c r="K67" s="88"/>
    </row>
    <row r="68" spans="1:11" ht="51" x14ac:dyDescent="0.2">
      <c r="A68" s="77" t="s">
        <v>21</v>
      </c>
      <c r="B68" s="7">
        <v>703</v>
      </c>
      <c r="C68" s="2" t="s">
        <v>23</v>
      </c>
      <c r="D68" s="2" t="s">
        <v>96</v>
      </c>
      <c r="E68" s="2" t="s">
        <v>120</v>
      </c>
      <c r="F68" s="2">
        <v>100</v>
      </c>
      <c r="G68" s="3">
        <v>1286</v>
      </c>
      <c r="H68" s="3"/>
      <c r="I68" s="3">
        <f>+G68+H68</f>
        <v>1286</v>
      </c>
      <c r="K68" s="88"/>
    </row>
    <row r="69" spans="1:11" s="63" customFormat="1" x14ac:dyDescent="0.2">
      <c r="A69" s="102" t="s">
        <v>109</v>
      </c>
      <c r="B69" s="7">
        <v>703</v>
      </c>
      <c r="C69" s="2" t="s">
        <v>23</v>
      </c>
      <c r="D69" s="2" t="s">
        <v>96</v>
      </c>
      <c r="E69" s="2" t="s">
        <v>121</v>
      </c>
      <c r="F69" s="2" t="s">
        <v>8</v>
      </c>
      <c r="G69" s="3">
        <f>+G70</f>
        <v>1257</v>
      </c>
      <c r="H69" s="3">
        <f t="shared" ref="H69:I70" si="32">+H70</f>
        <v>0</v>
      </c>
      <c r="I69" s="3">
        <f t="shared" si="32"/>
        <v>1257</v>
      </c>
      <c r="K69" s="89"/>
    </row>
    <row r="70" spans="1:11" x14ac:dyDescent="0.2">
      <c r="A70" s="77" t="s">
        <v>109</v>
      </c>
      <c r="B70" s="7">
        <v>703</v>
      </c>
      <c r="C70" s="2" t="s">
        <v>23</v>
      </c>
      <c r="D70" s="2" t="s">
        <v>96</v>
      </c>
      <c r="E70" s="2" t="s">
        <v>122</v>
      </c>
      <c r="F70" s="2" t="s">
        <v>8</v>
      </c>
      <c r="G70" s="3">
        <f>+G71</f>
        <v>1257</v>
      </c>
      <c r="H70" s="3">
        <f t="shared" si="32"/>
        <v>0</v>
      </c>
      <c r="I70" s="3">
        <f t="shared" si="32"/>
        <v>1257</v>
      </c>
      <c r="K70" s="88"/>
    </row>
    <row r="71" spans="1:11" ht="51" x14ac:dyDescent="0.2">
      <c r="A71" s="77" t="s">
        <v>21</v>
      </c>
      <c r="B71" s="7">
        <v>703</v>
      </c>
      <c r="C71" s="2" t="s">
        <v>23</v>
      </c>
      <c r="D71" s="2" t="s">
        <v>96</v>
      </c>
      <c r="E71" s="2" t="s">
        <v>122</v>
      </c>
      <c r="F71" s="2">
        <v>100</v>
      </c>
      <c r="G71" s="3">
        <v>1257</v>
      </c>
      <c r="H71" s="3"/>
      <c r="I71" s="3">
        <f>+G71+H71</f>
        <v>1257</v>
      </c>
      <c r="K71" s="88"/>
    </row>
    <row r="72" spans="1:11" x14ac:dyDescent="0.2">
      <c r="A72" s="102" t="s">
        <v>110</v>
      </c>
      <c r="B72" s="7">
        <v>705</v>
      </c>
      <c r="C72" s="46" t="s">
        <v>6</v>
      </c>
      <c r="D72" s="46" t="s">
        <v>6</v>
      </c>
      <c r="E72" s="46" t="s">
        <v>64</v>
      </c>
      <c r="F72" s="46" t="s">
        <v>8</v>
      </c>
      <c r="G72" s="17">
        <f>+G73</f>
        <v>2459</v>
      </c>
      <c r="H72" s="17">
        <f t="shared" ref="H72:I73" si="33">+H73</f>
        <v>45</v>
      </c>
      <c r="I72" s="17">
        <f t="shared" si="33"/>
        <v>2504</v>
      </c>
    </row>
    <row r="73" spans="1:11" x14ac:dyDescent="0.2">
      <c r="A73" s="77" t="s">
        <v>72</v>
      </c>
      <c r="B73" s="7">
        <v>705</v>
      </c>
      <c r="C73" s="2" t="s">
        <v>23</v>
      </c>
      <c r="D73" s="2" t="s">
        <v>6</v>
      </c>
      <c r="E73" s="2" t="s">
        <v>64</v>
      </c>
      <c r="F73" s="2" t="s">
        <v>8</v>
      </c>
      <c r="G73" s="3">
        <f>+G74</f>
        <v>2459</v>
      </c>
      <c r="H73" s="3">
        <f t="shared" si="33"/>
        <v>45</v>
      </c>
      <c r="I73" s="3">
        <f t="shared" si="33"/>
        <v>2504</v>
      </c>
      <c r="K73" s="88"/>
    </row>
    <row r="74" spans="1:11" ht="25.5" x14ac:dyDescent="0.2">
      <c r="A74" s="77" t="s">
        <v>40</v>
      </c>
      <c r="B74" s="7">
        <v>705</v>
      </c>
      <c r="C74" s="2" t="s">
        <v>23</v>
      </c>
      <c r="D74" s="2" t="s">
        <v>98</v>
      </c>
      <c r="E74" s="2" t="s">
        <v>64</v>
      </c>
      <c r="F74" s="2" t="s">
        <v>8</v>
      </c>
      <c r="G74" s="3">
        <f>+G75+G80</f>
        <v>2459</v>
      </c>
      <c r="H74" s="3">
        <f t="shared" ref="H74:I74" si="34">+H75+H80</f>
        <v>45</v>
      </c>
      <c r="I74" s="3">
        <f t="shared" si="34"/>
        <v>2504</v>
      </c>
      <c r="K74" s="88"/>
    </row>
    <row r="75" spans="1:11" ht="20.25" customHeight="1" x14ac:dyDescent="0.2">
      <c r="A75" s="102" t="s">
        <v>111</v>
      </c>
      <c r="B75" s="7">
        <v>705</v>
      </c>
      <c r="C75" s="2" t="s">
        <v>23</v>
      </c>
      <c r="D75" s="2" t="s">
        <v>98</v>
      </c>
      <c r="E75" s="2" t="s">
        <v>69</v>
      </c>
      <c r="F75" s="2" t="s">
        <v>8</v>
      </c>
      <c r="G75" s="3">
        <f>+G76+G77+G78</f>
        <v>1627</v>
      </c>
      <c r="H75" s="3">
        <f t="shared" ref="H75:I75" si="35">+H76+H77+H78</f>
        <v>45</v>
      </c>
      <c r="I75" s="3">
        <f t="shared" si="35"/>
        <v>1672</v>
      </c>
      <c r="K75" s="88"/>
    </row>
    <row r="76" spans="1:11" ht="51" x14ac:dyDescent="0.2">
      <c r="A76" s="77" t="s">
        <v>21</v>
      </c>
      <c r="B76" s="7">
        <v>705</v>
      </c>
      <c r="C76" s="2" t="s">
        <v>23</v>
      </c>
      <c r="D76" s="2" t="s">
        <v>98</v>
      </c>
      <c r="E76" s="2" t="s">
        <v>70</v>
      </c>
      <c r="F76" s="2">
        <v>100</v>
      </c>
      <c r="G76" s="3">
        <v>1527</v>
      </c>
      <c r="H76" s="3"/>
      <c r="I76" s="3">
        <f t="shared" ref="I76:I79" si="36">+G76+H76</f>
        <v>1527</v>
      </c>
      <c r="K76" s="88"/>
    </row>
    <row r="77" spans="1:11" ht="25.5" x14ac:dyDescent="0.2">
      <c r="A77" s="77" t="s">
        <v>66</v>
      </c>
      <c r="B77" s="7">
        <v>705</v>
      </c>
      <c r="C77" s="2" t="s">
        <v>23</v>
      </c>
      <c r="D77" s="2" t="s">
        <v>98</v>
      </c>
      <c r="E77" s="2" t="s">
        <v>71</v>
      </c>
      <c r="F77" s="2" t="s">
        <v>16</v>
      </c>
      <c r="G77" s="3">
        <f>200-100</f>
        <v>100</v>
      </c>
      <c r="H77" s="3"/>
      <c r="I77" s="3">
        <f t="shared" si="36"/>
        <v>100</v>
      </c>
      <c r="K77" s="88"/>
    </row>
    <row r="78" spans="1:11" ht="38.25" x14ac:dyDescent="0.2">
      <c r="A78" s="9" t="s">
        <v>340</v>
      </c>
      <c r="B78" s="7">
        <v>705</v>
      </c>
      <c r="C78" s="2" t="s">
        <v>23</v>
      </c>
      <c r="D78" s="2" t="s">
        <v>98</v>
      </c>
      <c r="E78" s="2" t="s">
        <v>339</v>
      </c>
      <c r="F78" s="2"/>
      <c r="G78" s="3">
        <f>+G79</f>
        <v>0</v>
      </c>
      <c r="H78" s="3">
        <f t="shared" ref="H78:I78" si="37">+H79</f>
        <v>45</v>
      </c>
      <c r="I78" s="3">
        <f t="shared" si="37"/>
        <v>45</v>
      </c>
      <c r="K78" s="88"/>
    </row>
    <row r="79" spans="1:11" ht="51" x14ac:dyDescent="0.2">
      <c r="A79" s="9" t="s">
        <v>322</v>
      </c>
      <c r="B79" s="7">
        <v>705</v>
      </c>
      <c r="C79" s="2" t="s">
        <v>23</v>
      </c>
      <c r="D79" s="2" t="s">
        <v>98</v>
      </c>
      <c r="E79" s="2" t="s">
        <v>339</v>
      </c>
      <c r="F79" s="2">
        <v>100</v>
      </c>
      <c r="G79" s="3"/>
      <c r="H79" s="3">
        <v>45</v>
      </c>
      <c r="I79" s="3">
        <f t="shared" si="36"/>
        <v>45</v>
      </c>
      <c r="K79" s="88"/>
    </row>
    <row r="80" spans="1:11" x14ac:dyDescent="0.2">
      <c r="A80" s="102" t="s">
        <v>112</v>
      </c>
      <c r="B80" s="7">
        <v>705</v>
      </c>
      <c r="C80" s="2" t="s">
        <v>23</v>
      </c>
      <c r="D80" s="2" t="s">
        <v>98</v>
      </c>
      <c r="E80" s="2" t="s">
        <v>124</v>
      </c>
      <c r="F80" s="2" t="s">
        <v>8</v>
      </c>
      <c r="G80" s="3">
        <f>+G81</f>
        <v>832</v>
      </c>
      <c r="H80" s="3">
        <f t="shared" ref="H80:I81" si="38">+H81</f>
        <v>0</v>
      </c>
      <c r="I80" s="3">
        <f t="shared" si="38"/>
        <v>832</v>
      </c>
      <c r="K80" s="88"/>
    </row>
    <row r="81" spans="1:14" x14ac:dyDescent="0.2">
      <c r="A81" s="77" t="s">
        <v>112</v>
      </c>
      <c r="B81" s="7">
        <v>705</v>
      </c>
      <c r="C81" s="2" t="s">
        <v>23</v>
      </c>
      <c r="D81" s="2" t="s">
        <v>98</v>
      </c>
      <c r="E81" s="2" t="s">
        <v>343</v>
      </c>
      <c r="F81" s="2" t="s">
        <v>8</v>
      </c>
      <c r="G81" s="3">
        <f>+G82</f>
        <v>832</v>
      </c>
      <c r="H81" s="3">
        <f t="shared" si="38"/>
        <v>0</v>
      </c>
      <c r="I81" s="3">
        <f t="shared" si="38"/>
        <v>832</v>
      </c>
      <c r="K81" s="88"/>
    </row>
    <row r="82" spans="1:14" ht="51" x14ac:dyDescent="0.2">
      <c r="A82" s="77" t="s">
        <v>21</v>
      </c>
      <c r="B82" s="7">
        <v>705</v>
      </c>
      <c r="C82" s="2" t="s">
        <v>23</v>
      </c>
      <c r="D82" s="2" t="s">
        <v>98</v>
      </c>
      <c r="E82" s="2" t="s">
        <v>343</v>
      </c>
      <c r="F82" s="2">
        <v>100</v>
      </c>
      <c r="G82" s="3">
        <v>832</v>
      </c>
      <c r="H82" s="3"/>
      <c r="I82" s="3">
        <f>+G82+H82</f>
        <v>832</v>
      </c>
      <c r="K82" s="88"/>
    </row>
    <row r="83" spans="1:14" ht="25.5" x14ac:dyDescent="0.2">
      <c r="A83" s="102" t="s">
        <v>209</v>
      </c>
      <c r="B83" s="6">
        <v>777</v>
      </c>
      <c r="C83" s="2"/>
      <c r="D83" s="2"/>
      <c r="E83" s="2"/>
      <c r="F83" s="2"/>
      <c r="G83" s="134">
        <f>+G84+G134</f>
        <v>594053.30000000005</v>
      </c>
      <c r="H83" s="237">
        <f t="shared" ref="H83:I83" si="39">+H84+H134</f>
        <v>11615.193000000001</v>
      </c>
      <c r="I83" s="237">
        <f t="shared" si="39"/>
        <v>605668.49300000002</v>
      </c>
      <c r="J83" s="50">
        <v>594053.36300000001</v>
      </c>
      <c r="K83" s="64">
        <f>+G83-J83</f>
        <v>-6.2999999965541065E-2</v>
      </c>
      <c r="N83" s="64"/>
    </row>
    <row r="84" spans="1:14" x14ac:dyDescent="0.2">
      <c r="A84" s="102" t="s">
        <v>161</v>
      </c>
      <c r="B84" s="7">
        <v>777</v>
      </c>
      <c r="C84" s="2" t="s">
        <v>10</v>
      </c>
      <c r="D84" s="2"/>
      <c r="E84" s="2"/>
      <c r="F84" s="2"/>
      <c r="G84" s="35">
        <f>+G85+G89+G107+G111+G116</f>
        <v>588247.30000000005</v>
      </c>
      <c r="H84" s="23">
        <f t="shared" ref="H84:I84" si="40">+H85+H89+H107+H111+H116</f>
        <v>10911.393000000002</v>
      </c>
      <c r="I84" s="23">
        <f t="shared" si="40"/>
        <v>599158.69299999997</v>
      </c>
      <c r="J84" s="64"/>
    </row>
    <row r="85" spans="1:14" x14ac:dyDescent="0.2">
      <c r="A85" s="77" t="s">
        <v>125</v>
      </c>
      <c r="B85" s="7">
        <v>777</v>
      </c>
      <c r="C85" s="2" t="s">
        <v>10</v>
      </c>
      <c r="D85" s="4" t="s">
        <v>23</v>
      </c>
      <c r="E85" s="2"/>
      <c r="F85" s="2"/>
      <c r="G85" s="3">
        <f>+G86</f>
        <v>159160.6</v>
      </c>
      <c r="H85" s="3">
        <f t="shared" ref="H85:I87" si="41">+H86</f>
        <v>2351.37</v>
      </c>
      <c r="I85" s="3">
        <f t="shared" si="41"/>
        <v>161511.97</v>
      </c>
    </row>
    <row r="86" spans="1:14" ht="25.5" x14ac:dyDescent="0.2">
      <c r="A86" s="77" t="s">
        <v>273</v>
      </c>
      <c r="B86" s="7">
        <v>777</v>
      </c>
      <c r="C86" s="2" t="s">
        <v>10</v>
      </c>
      <c r="D86" s="4" t="s">
        <v>23</v>
      </c>
      <c r="E86" s="2" t="s">
        <v>126</v>
      </c>
      <c r="F86" s="2"/>
      <c r="G86" s="3">
        <f>+G87</f>
        <v>159160.6</v>
      </c>
      <c r="H86" s="3">
        <f t="shared" si="41"/>
        <v>2351.37</v>
      </c>
      <c r="I86" s="3">
        <f t="shared" si="41"/>
        <v>161511.97</v>
      </c>
    </row>
    <row r="87" spans="1:14" x14ac:dyDescent="0.2">
      <c r="A87" s="77" t="s">
        <v>130</v>
      </c>
      <c r="B87" s="7">
        <v>777</v>
      </c>
      <c r="C87" s="2" t="s">
        <v>10</v>
      </c>
      <c r="D87" s="4" t="s">
        <v>23</v>
      </c>
      <c r="E87" s="2" t="s">
        <v>126</v>
      </c>
      <c r="F87" s="2"/>
      <c r="G87" s="3">
        <f>+G88</f>
        <v>159160.6</v>
      </c>
      <c r="H87" s="3">
        <f t="shared" si="41"/>
        <v>2351.37</v>
      </c>
      <c r="I87" s="3">
        <f t="shared" si="41"/>
        <v>161511.97</v>
      </c>
    </row>
    <row r="88" spans="1:14" ht="25.5" x14ac:dyDescent="0.2">
      <c r="A88" s="77" t="s">
        <v>13</v>
      </c>
      <c r="B88" s="7">
        <v>777</v>
      </c>
      <c r="C88" s="2" t="s">
        <v>10</v>
      </c>
      <c r="D88" s="4" t="s">
        <v>23</v>
      </c>
      <c r="E88" s="2" t="s">
        <v>126</v>
      </c>
      <c r="F88" s="2" t="s">
        <v>14</v>
      </c>
      <c r="G88" s="3">
        <v>159160.6</v>
      </c>
      <c r="H88" s="3">
        <f>152.2+29.2+2169.97</f>
        <v>2351.37</v>
      </c>
      <c r="I88" s="3">
        <f>+G88+H88</f>
        <v>161511.97</v>
      </c>
    </row>
    <row r="89" spans="1:14" x14ac:dyDescent="0.2">
      <c r="A89" s="77" t="s">
        <v>11</v>
      </c>
      <c r="B89" s="7">
        <v>777</v>
      </c>
      <c r="C89" s="2" t="s">
        <v>10</v>
      </c>
      <c r="D89" s="2" t="s">
        <v>12</v>
      </c>
      <c r="E89" s="2"/>
      <c r="F89" s="2"/>
      <c r="G89" s="3">
        <f>+G92+G94+G96+G100+G102+G104+G97+G105</f>
        <v>397901.2</v>
      </c>
      <c r="H89" s="3">
        <f t="shared" ref="H89:I89" si="42">+H92+H94+H96+H100+H102+H104+H97+H105</f>
        <v>8032.4230000000007</v>
      </c>
      <c r="I89" s="3">
        <f t="shared" si="42"/>
        <v>405933.62299999996</v>
      </c>
    </row>
    <row r="90" spans="1:14" ht="25.5" x14ac:dyDescent="0.2">
      <c r="A90" s="77" t="s">
        <v>273</v>
      </c>
      <c r="B90" s="7">
        <v>777</v>
      </c>
      <c r="C90" s="2" t="s">
        <v>10</v>
      </c>
      <c r="D90" s="2" t="s">
        <v>12</v>
      </c>
      <c r="E90" s="2" t="s">
        <v>127</v>
      </c>
      <c r="F90" s="2"/>
      <c r="G90" s="3">
        <f>+G91</f>
        <v>348097.6</v>
      </c>
      <c r="H90" s="3">
        <f t="shared" ref="H90:I91" si="43">+H91</f>
        <v>8032.3600000000006</v>
      </c>
      <c r="I90" s="3">
        <f t="shared" si="43"/>
        <v>356129.95999999996</v>
      </c>
    </row>
    <row r="91" spans="1:14" x14ac:dyDescent="0.2">
      <c r="A91" s="77" t="s">
        <v>129</v>
      </c>
      <c r="B91" s="7">
        <v>777</v>
      </c>
      <c r="C91" s="2" t="s">
        <v>10</v>
      </c>
      <c r="D91" s="2" t="s">
        <v>12</v>
      </c>
      <c r="E91" s="2" t="s">
        <v>127</v>
      </c>
      <c r="F91" s="2"/>
      <c r="G91" s="3">
        <f>+G92</f>
        <v>348097.6</v>
      </c>
      <c r="H91" s="3">
        <f t="shared" si="43"/>
        <v>8032.3600000000006</v>
      </c>
      <c r="I91" s="3">
        <f t="shared" si="43"/>
        <v>356129.95999999996</v>
      </c>
    </row>
    <row r="92" spans="1:14" ht="25.5" x14ac:dyDescent="0.2">
      <c r="A92" s="77" t="s">
        <v>13</v>
      </c>
      <c r="B92" s="7">
        <v>777</v>
      </c>
      <c r="C92" s="2" t="s">
        <v>10</v>
      </c>
      <c r="D92" s="2" t="s">
        <v>12</v>
      </c>
      <c r="E92" s="2" t="s">
        <v>127</v>
      </c>
      <c r="F92" s="2" t="s">
        <v>14</v>
      </c>
      <c r="G92" s="135">
        <v>348097.6</v>
      </c>
      <c r="H92" s="135">
        <f>370.5+65.31+7596.55</f>
        <v>8032.3600000000006</v>
      </c>
      <c r="I92" s="3">
        <f>+G92+H92</f>
        <v>356129.95999999996</v>
      </c>
    </row>
    <row r="93" spans="1:14" ht="41.25" customHeight="1" x14ac:dyDescent="0.2">
      <c r="A93" s="77" t="s">
        <v>301</v>
      </c>
      <c r="B93" s="7">
        <v>777</v>
      </c>
      <c r="C93" s="2" t="s">
        <v>10</v>
      </c>
      <c r="D93" s="2" t="s">
        <v>12</v>
      </c>
      <c r="E93" s="2" t="s">
        <v>327</v>
      </c>
      <c r="F93" s="2"/>
      <c r="G93" s="135">
        <f>+G94</f>
        <v>33544.699999999997</v>
      </c>
      <c r="H93" s="135">
        <f t="shared" ref="H93:I93" si="44">+H94</f>
        <v>2.8000000000000001E-2</v>
      </c>
      <c r="I93" s="135">
        <f t="shared" si="44"/>
        <v>33544.727999999996</v>
      </c>
      <c r="J93" s="3"/>
      <c r="K93" s="3"/>
      <c r="L93" s="3"/>
      <c r="M93" s="3"/>
    </row>
    <row r="94" spans="1:14" ht="25.5" x14ac:dyDescent="0.2">
      <c r="A94" s="77" t="s">
        <v>13</v>
      </c>
      <c r="B94" s="7">
        <v>777</v>
      </c>
      <c r="C94" s="2" t="s">
        <v>10</v>
      </c>
      <c r="D94" s="2" t="s">
        <v>12</v>
      </c>
      <c r="E94" s="2" t="s">
        <v>327</v>
      </c>
      <c r="F94" s="2">
        <v>600</v>
      </c>
      <c r="G94" s="135">
        <v>33544.699999999997</v>
      </c>
      <c r="H94" s="135">
        <v>2.8000000000000001E-2</v>
      </c>
      <c r="I94" s="245">
        <f>+G94+H94</f>
        <v>33544.727999999996</v>
      </c>
      <c r="J94" s="3"/>
      <c r="K94" s="3"/>
      <c r="L94" s="3"/>
      <c r="M94" s="3"/>
    </row>
    <row r="95" spans="1:14" ht="54.75" customHeight="1" x14ac:dyDescent="0.2">
      <c r="A95" s="77" t="s">
        <v>248</v>
      </c>
      <c r="B95" s="7">
        <v>777</v>
      </c>
      <c r="C95" s="2" t="s">
        <v>10</v>
      </c>
      <c r="D95" s="2" t="s">
        <v>12</v>
      </c>
      <c r="E95" s="2" t="s">
        <v>326</v>
      </c>
      <c r="F95" s="2"/>
      <c r="G95" s="135">
        <f>+G96</f>
        <v>2195.9</v>
      </c>
      <c r="H95" s="135">
        <f t="shared" ref="H95:I95" si="45">+H96</f>
        <v>3.0000000000000001E-3</v>
      </c>
      <c r="I95" s="135">
        <f t="shared" si="45"/>
        <v>2195.9030000000002</v>
      </c>
      <c r="J95" s="3"/>
      <c r="K95" s="3"/>
      <c r="L95" s="3"/>
      <c r="M95" s="3"/>
    </row>
    <row r="96" spans="1:14" ht="25.5" x14ac:dyDescent="0.2">
      <c r="A96" s="77" t="s">
        <v>13</v>
      </c>
      <c r="B96" s="7">
        <v>777</v>
      </c>
      <c r="C96" s="2" t="s">
        <v>10</v>
      </c>
      <c r="D96" s="2" t="s">
        <v>12</v>
      </c>
      <c r="E96" s="2" t="s">
        <v>326</v>
      </c>
      <c r="F96" s="2">
        <v>600</v>
      </c>
      <c r="G96" s="135">
        <v>2195.9</v>
      </c>
      <c r="H96" s="135">
        <v>3.0000000000000001E-3</v>
      </c>
      <c r="I96" s="244">
        <f>+G96+H96</f>
        <v>2195.9030000000002</v>
      </c>
      <c r="J96" s="3"/>
      <c r="K96" s="3"/>
      <c r="L96" s="3"/>
      <c r="M96" s="3"/>
    </row>
    <row r="97" spans="1:13" ht="63.75" x14ac:dyDescent="0.2">
      <c r="A97" s="77" t="s">
        <v>314</v>
      </c>
      <c r="B97" s="7">
        <v>777</v>
      </c>
      <c r="C97" s="2" t="s">
        <v>10</v>
      </c>
      <c r="D97" s="2" t="s">
        <v>12</v>
      </c>
      <c r="E97" s="2" t="s">
        <v>325</v>
      </c>
      <c r="F97" s="2"/>
      <c r="G97" s="135">
        <f>+G98</f>
        <v>1039</v>
      </c>
      <c r="H97" s="135">
        <f t="shared" ref="H97:I97" si="46">+H98</f>
        <v>-4.0000000000000001E-3</v>
      </c>
      <c r="I97" s="135">
        <f t="shared" si="46"/>
        <v>1038.9960000000001</v>
      </c>
      <c r="J97" s="3"/>
      <c r="K97" s="3"/>
      <c r="L97" s="3"/>
      <c r="M97" s="3"/>
    </row>
    <row r="98" spans="1:13" ht="25.5" x14ac:dyDescent="0.2">
      <c r="A98" s="77" t="s">
        <v>13</v>
      </c>
      <c r="B98" s="7">
        <v>777</v>
      </c>
      <c r="C98" s="2" t="s">
        <v>10</v>
      </c>
      <c r="D98" s="2" t="s">
        <v>12</v>
      </c>
      <c r="E98" s="2" t="s">
        <v>325</v>
      </c>
      <c r="F98" s="2">
        <v>600</v>
      </c>
      <c r="G98" s="135">
        <v>1039</v>
      </c>
      <c r="H98" s="135">
        <v>-4.0000000000000001E-3</v>
      </c>
      <c r="I98" s="244">
        <f>+G98+H98</f>
        <v>1038.9960000000001</v>
      </c>
      <c r="J98" s="3"/>
      <c r="K98" s="3"/>
      <c r="L98" s="3"/>
      <c r="M98" s="3"/>
    </row>
    <row r="99" spans="1:13" ht="38.25" x14ac:dyDescent="0.2">
      <c r="A99" s="77" t="s">
        <v>226</v>
      </c>
      <c r="B99" s="7">
        <v>777</v>
      </c>
      <c r="C99" s="2" t="s">
        <v>10</v>
      </c>
      <c r="D99" s="2" t="s">
        <v>12</v>
      </c>
      <c r="E99" s="2" t="s">
        <v>227</v>
      </c>
      <c r="F99" s="2"/>
      <c r="G99" s="135">
        <f>+G100</f>
        <v>6481</v>
      </c>
      <c r="H99" s="135">
        <f t="shared" ref="H99:I99" si="47">+H100</f>
        <v>3.5999999999999997E-2</v>
      </c>
      <c r="I99" s="135">
        <f t="shared" si="47"/>
        <v>6481.0360000000001</v>
      </c>
      <c r="J99" s="3"/>
      <c r="K99" s="3"/>
      <c r="L99" s="3"/>
      <c r="M99" s="3"/>
    </row>
    <row r="100" spans="1:13" ht="25.5" x14ac:dyDescent="0.2">
      <c r="A100" s="77" t="s">
        <v>13</v>
      </c>
      <c r="B100" s="7">
        <v>777</v>
      </c>
      <c r="C100" s="2" t="s">
        <v>10</v>
      </c>
      <c r="D100" s="2" t="s">
        <v>12</v>
      </c>
      <c r="E100" s="2" t="s">
        <v>227</v>
      </c>
      <c r="F100" s="2">
        <v>600</v>
      </c>
      <c r="G100" s="135">
        <v>6481</v>
      </c>
      <c r="H100" s="135">
        <v>3.5999999999999997E-2</v>
      </c>
      <c r="I100" s="3">
        <f>+G100+H100</f>
        <v>6481.0360000000001</v>
      </c>
      <c r="J100" s="3"/>
      <c r="K100" s="3"/>
      <c r="L100" s="3"/>
      <c r="M100" s="3"/>
    </row>
    <row r="101" spans="1:13" x14ac:dyDescent="0.2">
      <c r="A101" s="117" t="s">
        <v>228</v>
      </c>
      <c r="B101" s="7">
        <v>777</v>
      </c>
      <c r="C101" s="2" t="s">
        <v>10</v>
      </c>
      <c r="D101" s="2" t="s">
        <v>12</v>
      </c>
      <c r="E101" s="2" t="s">
        <v>229</v>
      </c>
      <c r="F101" s="2"/>
      <c r="G101" s="135">
        <f>+G102</f>
        <v>1056</v>
      </c>
      <c r="H101" s="135">
        <f t="shared" ref="H101:I101" si="48">+H102</f>
        <v>0</v>
      </c>
      <c r="I101" s="135">
        <f t="shared" si="48"/>
        <v>1056</v>
      </c>
      <c r="J101" s="2"/>
      <c r="K101" s="7"/>
      <c r="L101" s="3"/>
      <c r="M101" s="3"/>
    </row>
    <row r="102" spans="1:13" ht="25.5" x14ac:dyDescent="0.2">
      <c r="A102" s="77" t="s">
        <v>13</v>
      </c>
      <c r="B102" s="7">
        <v>777</v>
      </c>
      <c r="C102" s="2" t="s">
        <v>10</v>
      </c>
      <c r="D102" s="2" t="s">
        <v>12</v>
      </c>
      <c r="E102" s="2" t="s">
        <v>229</v>
      </c>
      <c r="F102" s="2">
        <v>600</v>
      </c>
      <c r="G102" s="135">
        <v>1056</v>
      </c>
      <c r="H102" s="135"/>
      <c r="I102" s="3">
        <f>+G102+H102</f>
        <v>1056</v>
      </c>
      <c r="J102" s="3"/>
      <c r="K102" s="3"/>
      <c r="L102" s="3"/>
      <c r="M102" s="3"/>
    </row>
    <row r="103" spans="1:13" ht="25.5" x14ac:dyDescent="0.2">
      <c r="A103" s="77" t="s">
        <v>238</v>
      </c>
      <c r="B103" s="7">
        <v>777</v>
      </c>
      <c r="C103" s="2" t="s">
        <v>10</v>
      </c>
      <c r="D103" s="2" t="s">
        <v>12</v>
      </c>
      <c r="E103" s="2" t="s">
        <v>239</v>
      </c>
      <c r="F103" s="2"/>
      <c r="G103" s="135">
        <f>+G104</f>
        <v>1294</v>
      </c>
      <c r="H103" s="135">
        <f t="shared" ref="H103:I103" si="49">+H104</f>
        <v>0</v>
      </c>
      <c r="I103" s="135">
        <f t="shared" si="49"/>
        <v>1294</v>
      </c>
      <c r="J103" s="3"/>
      <c r="K103" s="3"/>
      <c r="L103" s="3"/>
      <c r="M103" s="3"/>
    </row>
    <row r="104" spans="1:13" ht="25.5" x14ac:dyDescent="0.2">
      <c r="A104" s="77" t="s">
        <v>13</v>
      </c>
      <c r="B104" s="7">
        <v>777</v>
      </c>
      <c r="C104" s="2" t="s">
        <v>10</v>
      </c>
      <c r="D104" s="2" t="s">
        <v>12</v>
      </c>
      <c r="E104" s="2" t="s">
        <v>239</v>
      </c>
      <c r="F104" s="2">
        <v>600</v>
      </c>
      <c r="G104" s="3">
        <v>1294</v>
      </c>
      <c r="H104" s="3"/>
      <c r="I104" s="3">
        <f>+G104+H104</f>
        <v>1294</v>
      </c>
      <c r="J104" s="3"/>
      <c r="K104" s="3"/>
      <c r="L104" s="3"/>
      <c r="M104" s="3"/>
    </row>
    <row r="105" spans="1:13" x14ac:dyDescent="0.2">
      <c r="A105" s="77" t="s">
        <v>320</v>
      </c>
      <c r="B105" s="7">
        <v>777</v>
      </c>
      <c r="C105" s="2" t="s">
        <v>10</v>
      </c>
      <c r="D105" s="2" t="s">
        <v>12</v>
      </c>
      <c r="E105" s="2" t="s">
        <v>318</v>
      </c>
      <c r="F105" s="2"/>
      <c r="G105" s="3">
        <f>+G106</f>
        <v>4193</v>
      </c>
      <c r="H105" s="3">
        <f t="shared" ref="H105:I105" si="50">+H106</f>
        <v>0</v>
      </c>
      <c r="I105" s="3">
        <f t="shared" si="50"/>
        <v>4193</v>
      </c>
      <c r="J105" s="3"/>
      <c r="K105" s="3"/>
      <c r="L105" s="3"/>
      <c r="M105" s="3"/>
    </row>
    <row r="106" spans="1:13" ht="25.5" x14ac:dyDescent="0.2">
      <c r="A106" s="101" t="s">
        <v>317</v>
      </c>
      <c r="B106" s="7">
        <v>777</v>
      </c>
      <c r="C106" s="2" t="s">
        <v>10</v>
      </c>
      <c r="D106" s="2" t="s">
        <v>12</v>
      </c>
      <c r="E106" s="2" t="s">
        <v>318</v>
      </c>
      <c r="F106" s="2">
        <v>400</v>
      </c>
      <c r="G106" s="135">
        <v>4193</v>
      </c>
      <c r="H106" s="135"/>
      <c r="I106" s="3">
        <f>+G106+H106</f>
        <v>4193</v>
      </c>
      <c r="J106" s="3"/>
      <c r="K106" s="3"/>
      <c r="L106" s="3"/>
      <c r="M106" s="3"/>
    </row>
    <row r="107" spans="1:13" x14ac:dyDescent="0.2">
      <c r="A107" s="103" t="s">
        <v>194</v>
      </c>
      <c r="B107" s="7">
        <v>777</v>
      </c>
      <c r="C107" s="2" t="s">
        <v>10</v>
      </c>
      <c r="D107" s="4" t="s">
        <v>96</v>
      </c>
      <c r="E107" s="2"/>
      <c r="F107" s="2"/>
      <c r="G107" s="3">
        <f>+G108</f>
        <v>6822.3</v>
      </c>
      <c r="H107" s="3">
        <f t="shared" ref="H107:I109" si="51">+H108</f>
        <v>8.1999999999999993</v>
      </c>
      <c r="I107" s="3">
        <f t="shared" si="51"/>
        <v>6830.5</v>
      </c>
    </row>
    <row r="108" spans="1:13" x14ac:dyDescent="0.2">
      <c r="A108" s="77" t="s">
        <v>128</v>
      </c>
      <c r="B108" s="7">
        <v>777</v>
      </c>
      <c r="C108" s="2" t="s">
        <v>10</v>
      </c>
      <c r="D108" s="4" t="s">
        <v>96</v>
      </c>
      <c r="E108" s="2" t="s">
        <v>58</v>
      </c>
      <c r="F108" s="2"/>
      <c r="G108" s="3">
        <f>+G109</f>
        <v>6822.3</v>
      </c>
      <c r="H108" s="3">
        <f t="shared" si="51"/>
        <v>8.1999999999999993</v>
      </c>
      <c r="I108" s="3">
        <f t="shared" si="51"/>
        <v>6830.5</v>
      </c>
    </row>
    <row r="109" spans="1:13" x14ac:dyDescent="0.2">
      <c r="A109" s="77" t="s">
        <v>86</v>
      </c>
      <c r="B109" s="7">
        <v>777</v>
      </c>
      <c r="C109" s="2" t="s">
        <v>10</v>
      </c>
      <c r="D109" s="4" t="s">
        <v>96</v>
      </c>
      <c r="E109" s="2" t="s">
        <v>58</v>
      </c>
      <c r="F109" s="2"/>
      <c r="G109" s="3">
        <f>+G110</f>
        <v>6822.3</v>
      </c>
      <c r="H109" s="3">
        <f t="shared" si="51"/>
        <v>8.1999999999999993</v>
      </c>
      <c r="I109" s="3">
        <f t="shared" si="51"/>
        <v>6830.5</v>
      </c>
    </row>
    <row r="110" spans="1:13" ht="25.5" x14ac:dyDescent="0.2">
      <c r="A110" s="77" t="s">
        <v>13</v>
      </c>
      <c r="B110" s="7">
        <v>777</v>
      </c>
      <c r="C110" s="2" t="s">
        <v>10</v>
      </c>
      <c r="D110" s="4" t="s">
        <v>96</v>
      </c>
      <c r="E110" s="2" t="s">
        <v>58</v>
      </c>
      <c r="F110" s="2" t="s">
        <v>14</v>
      </c>
      <c r="G110" s="3">
        <v>6822.3</v>
      </c>
      <c r="H110" s="3">
        <v>8.1999999999999993</v>
      </c>
      <c r="I110" s="3">
        <f>+G110+H110</f>
        <v>6830.5</v>
      </c>
    </row>
    <row r="111" spans="1:13" x14ac:dyDescent="0.2">
      <c r="A111" s="77" t="s">
        <v>42</v>
      </c>
      <c r="B111" s="7">
        <v>777</v>
      </c>
      <c r="C111" s="2" t="s">
        <v>10</v>
      </c>
      <c r="D111" s="4"/>
      <c r="E111" s="2"/>
      <c r="F111" s="2"/>
      <c r="G111" s="3">
        <f>+G112</f>
        <v>2814</v>
      </c>
      <c r="H111" s="3">
        <f t="shared" ref="H111:I112" si="52">+H112</f>
        <v>0</v>
      </c>
      <c r="I111" s="3">
        <f t="shared" si="52"/>
        <v>2814</v>
      </c>
    </row>
    <row r="112" spans="1:13" x14ac:dyDescent="0.2">
      <c r="A112" s="77" t="s">
        <v>165</v>
      </c>
      <c r="B112" s="7">
        <v>777</v>
      </c>
      <c r="C112" s="2" t="s">
        <v>10</v>
      </c>
      <c r="D112" s="4" t="s">
        <v>10</v>
      </c>
      <c r="E112" s="2" t="s">
        <v>89</v>
      </c>
      <c r="F112" s="2"/>
      <c r="G112" s="3">
        <f>+G113</f>
        <v>2814</v>
      </c>
      <c r="H112" s="3">
        <f t="shared" si="52"/>
        <v>0</v>
      </c>
      <c r="I112" s="3">
        <f t="shared" si="52"/>
        <v>2814</v>
      </c>
    </row>
    <row r="113" spans="1:11" ht="25.5" x14ac:dyDescent="0.2">
      <c r="A113" s="77" t="s">
        <v>273</v>
      </c>
      <c r="B113" s="7">
        <v>777</v>
      </c>
      <c r="C113" s="2" t="s">
        <v>10</v>
      </c>
      <c r="D113" s="4" t="s">
        <v>10</v>
      </c>
      <c r="E113" s="2" t="s">
        <v>89</v>
      </c>
      <c r="F113" s="2"/>
      <c r="G113" s="3">
        <f>+G114+G115</f>
        <v>2814</v>
      </c>
      <c r="H113" s="3">
        <f>+H114+H115</f>
        <v>0</v>
      </c>
      <c r="I113" s="3">
        <f t="shared" ref="I113" si="53">+I114+I115</f>
        <v>2814</v>
      </c>
    </row>
    <row r="114" spans="1:11" ht="25.5" x14ac:dyDescent="0.2">
      <c r="A114" s="77" t="s">
        <v>13</v>
      </c>
      <c r="B114" s="7">
        <v>777</v>
      </c>
      <c r="C114" s="2" t="s">
        <v>10</v>
      </c>
      <c r="D114" s="4" t="s">
        <v>10</v>
      </c>
      <c r="E114" s="2" t="s">
        <v>89</v>
      </c>
      <c r="F114" s="2" t="s">
        <v>14</v>
      </c>
      <c r="G114" s="3">
        <v>2014</v>
      </c>
      <c r="H114" s="3"/>
      <c r="I114" s="3">
        <f t="shared" ref="I114:I115" si="54">+G114+H114</f>
        <v>2014</v>
      </c>
    </row>
    <row r="115" spans="1:11" ht="25.5" x14ac:dyDescent="0.2">
      <c r="A115" s="77" t="s">
        <v>13</v>
      </c>
      <c r="B115" s="7">
        <v>777</v>
      </c>
      <c r="C115" s="2" t="s">
        <v>10</v>
      </c>
      <c r="D115" s="4" t="s">
        <v>10</v>
      </c>
      <c r="E115" s="2" t="s">
        <v>180</v>
      </c>
      <c r="F115" s="2">
        <v>600</v>
      </c>
      <c r="G115" s="3">
        <v>800</v>
      </c>
      <c r="H115" s="3"/>
      <c r="I115" s="3">
        <f t="shared" si="54"/>
        <v>800</v>
      </c>
    </row>
    <row r="116" spans="1:11" x14ac:dyDescent="0.2">
      <c r="A116" s="77" t="s">
        <v>43</v>
      </c>
      <c r="B116" s="7">
        <v>777</v>
      </c>
      <c r="C116" s="2" t="s">
        <v>10</v>
      </c>
      <c r="D116" s="4" t="s">
        <v>100</v>
      </c>
      <c r="E116" s="2"/>
      <c r="F116" s="2"/>
      <c r="G116" s="3">
        <f>+G118+G120+G126+G128+G132+G124</f>
        <v>21549.199999999997</v>
      </c>
      <c r="H116" s="3">
        <f t="shared" ref="H116:I116" si="55">+H118+H120+H126+H128+H132+H124</f>
        <v>519.4</v>
      </c>
      <c r="I116" s="3">
        <f t="shared" si="55"/>
        <v>22068.6</v>
      </c>
    </row>
    <row r="117" spans="1:11" ht="25.5" x14ac:dyDescent="0.2">
      <c r="A117" s="77" t="s">
        <v>273</v>
      </c>
      <c r="B117" s="7">
        <v>777</v>
      </c>
      <c r="C117" s="2" t="s">
        <v>10</v>
      </c>
      <c r="D117" s="4" t="s">
        <v>100</v>
      </c>
      <c r="E117" s="2" t="s">
        <v>181</v>
      </c>
      <c r="F117" s="2"/>
      <c r="G117" s="3">
        <f>+G119+G120+G126</f>
        <v>916.6</v>
      </c>
      <c r="H117" s="3">
        <f t="shared" ref="H117:I117" si="56">+H119+H120+H126</f>
        <v>0</v>
      </c>
      <c r="I117" s="3">
        <f t="shared" si="56"/>
        <v>916.6</v>
      </c>
    </row>
    <row r="118" spans="1:11" ht="25.5" x14ac:dyDescent="0.2">
      <c r="A118" s="77" t="s">
        <v>274</v>
      </c>
      <c r="B118" s="7">
        <v>777</v>
      </c>
      <c r="C118" s="2" t="s">
        <v>10</v>
      </c>
      <c r="D118" s="4" t="s">
        <v>100</v>
      </c>
      <c r="E118" s="2" t="s">
        <v>132</v>
      </c>
      <c r="F118" s="2"/>
      <c r="G118" s="3">
        <f>+G119</f>
        <v>150</v>
      </c>
      <c r="H118" s="3">
        <f t="shared" ref="H118:I118" si="57">+H119</f>
        <v>0</v>
      </c>
      <c r="I118" s="3">
        <f t="shared" si="57"/>
        <v>150</v>
      </c>
    </row>
    <row r="119" spans="1:11" ht="25.5" x14ac:dyDescent="0.2">
      <c r="A119" s="94" t="s">
        <v>66</v>
      </c>
      <c r="B119" s="7">
        <v>777</v>
      </c>
      <c r="C119" s="2" t="s">
        <v>10</v>
      </c>
      <c r="D119" s="4" t="s">
        <v>100</v>
      </c>
      <c r="E119" s="2" t="s">
        <v>132</v>
      </c>
      <c r="F119" s="2">
        <v>200</v>
      </c>
      <c r="G119" s="27">
        <v>150</v>
      </c>
      <c r="H119" s="3"/>
      <c r="I119" s="3">
        <f>+G119+H119</f>
        <v>150</v>
      </c>
    </row>
    <row r="120" spans="1:11" s="57" customFormat="1" ht="25.5" x14ac:dyDescent="0.2">
      <c r="A120" s="94" t="s">
        <v>211</v>
      </c>
      <c r="B120" s="7">
        <v>777</v>
      </c>
      <c r="C120" s="26" t="s">
        <v>10</v>
      </c>
      <c r="D120" s="26" t="s">
        <v>100</v>
      </c>
      <c r="E120" s="26" t="s">
        <v>168</v>
      </c>
      <c r="F120" s="26" t="s">
        <v>8</v>
      </c>
      <c r="G120" s="27">
        <f>+G121</f>
        <v>646.6</v>
      </c>
      <c r="H120" s="3">
        <f t="shared" ref="H120:I122" si="58">+H121</f>
        <v>0</v>
      </c>
      <c r="I120" s="3">
        <f t="shared" si="58"/>
        <v>646.6</v>
      </c>
    </row>
    <row r="121" spans="1:11" s="57" customFormat="1" x14ac:dyDescent="0.2">
      <c r="A121" s="94" t="s">
        <v>91</v>
      </c>
      <c r="B121" s="7">
        <v>777</v>
      </c>
      <c r="C121" s="26" t="s">
        <v>10</v>
      </c>
      <c r="D121" s="26" t="s">
        <v>100</v>
      </c>
      <c r="E121" s="26" t="s">
        <v>168</v>
      </c>
      <c r="F121" s="26" t="s">
        <v>8</v>
      </c>
      <c r="G121" s="27">
        <f>+G122</f>
        <v>646.6</v>
      </c>
      <c r="H121" s="3">
        <f t="shared" si="58"/>
        <v>0</v>
      </c>
      <c r="I121" s="3">
        <f t="shared" si="58"/>
        <v>646.6</v>
      </c>
    </row>
    <row r="122" spans="1:11" s="57" customFormat="1" x14ac:dyDescent="0.2">
      <c r="A122" s="94" t="s">
        <v>91</v>
      </c>
      <c r="B122" s="7">
        <v>777</v>
      </c>
      <c r="C122" s="26" t="s">
        <v>10</v>
      </c>
      <c r="D122" s="26" t="s">
        <v>100</v>
      </c>
      <c r="E122" s="26" t="s">
        <v>163</v>
      </c>
      <c r="F122" s="26" t="s">
        <v>8</v>
      </c>
      <c r="G122" s="27">
        <f>+G123</f>
        <v>646.6</v>
      </c>
      <c r="H122" s="3">
        <f t="shared" si="58"/>
        <v>0</v>
      </c>
      <c r="I122" s="3">
        <f t="shared" si="58"/>
        <v>646.6</v>
      </c>
    </row>
    <row r="123" spans="1:11" s="57" customFormat="1" ht="25.5" x14ac:dyDescent="0.2">
      <c r="A123" s="94" t="s">
        <v>66</v>
      </c>
      <c r="B123" s="7">
        <v>777</v>
      </c>
      <c r="C123" s="26" t="s">
        <v>10</v>
      </c>
      <c r="D123" s="26" t="s">
        <v>100</v>
      </c>
      <c r="E123" s="26" t="s">
        <v>163</v>
      </c>
      <c r="F123" s="26" t="s">
        <v>16</v>
      </c>
      <c r="G123" s="27">
        <v>646.6</v>
      </c>
      <c r="H123" s="3"/>
      <c r="I123" s="3">
        <f>+G123+H123</f>
        <v>646.6</v>
      </c>
    </row>
    <row r="124" spans="1:11" s="57" customFormat="1" x14ac:dyDescent="0.2">
      <c r="A124" s="94" t="s">
        <v>219</v>
      </c>
      <c r="B124" s="7">
        <v>777</v>
      </c>
      <c r="C124" s="26" t="s">
        <v>10</v>
      </c>
      <c r="D124" s="26" t="s">
        <v>100</v>
      </c>
      <c r="E124" s="26" t="s">
        <v>169</v>
      </c>
      <c r="F124" s="26"/>
      <c r="G124" s="27">
        <f>+G125</f>
        <v>150</v>
      </c>
      <c r="H124" s="3">
        <f t="shared" ref="H124:I124" si="59">+H125</f>
        <v>0</v>
      </c>
      <c r="I124" s="3">
        <f t="shared" si="59"/>
        <v>150</v>
      </c>
    </row>
    <row r="125" spans="1:11" s="57" customFormat="1" ht="25.5" x14ac:dyDescent="0.2">
      <c r="A125" s="94" t="s">
        <v>66</v>
      </c>
      <c r="B125" s="7">
        <v>777</v>
      </c>
      <c r="C125" s="26" t="s">
        <v>10</v>
      </c>
      <c r="D125" s="26" t="s">
        <v>100</v>
      </c>
      <c r="E125" s="26" t="s">
        <v>169</v>
      </c>
      <c r="F125" s="26">
        <v>200</v>
      </c>
      <c r="G125" s="27">
        <v>150</v>
      </c>
      <c r="H125" s="3"/>
      <c r="I125" s="3">
        <f>+G125+H125</f>
        <v>150</v>
      </c>
    </row>
    <row r="126" spans="1:11" s="57" customFormat="1" ht="25.5" x14ac:dyDescent="0.2">
      <c r="A126" s="94" t="s">
        <v>275</v>
      </c>
      <c r="B126" s="7">
        <v>777</v>
      </c>
      <c r="C126" s="26" t="s">
        <v>10</v>
      </c>
      <c r="D126" s="26" t="s">
        <v>100</v>
      </c>
      <c r="E126" s="26" t="s">
        <v>164</v>
      </c>
      <c r="F126" s="26"/>
      <c r="G126" s="27">
        <f>+G127</f>
        <v>120</v>
      </c>
      <c r="H126" s="3">
        <f t="shared" ref="H126:I126" si="60">+H127</f>
        <v>0</v>
      </c>
      <c r="I126" s="3">
        <f t="shared" si="60"/>
        <v>120</v>
      </c>
    </row>
    <row r="127" spans="1:11" s="57" customFormat="1" ht="25.5" x14ac:dyDescent="0.2">
      <c r="A127" s="94" t="s">
        <v>66</v>
      </c>
      <c r="B127" s="7">
        <v>777</v>
      </c>
      <c r="C127" s="26" t="s">
        <v>10</v>
      </c>
      <c r="D127" s="26" t="s">
        <v>100</v>
      </c>
      <c r="E127" s="26" t="s">
        <v>164</v>
      </c>
      <c r="F127" s="26">
        <v>200</v>
      </c>
      <c r="G127" s="27">
        <v>120</v>
      </c>
      <c r="H127" s="3"/>
      <c r="I127" s="3">
        <f>+G127+H127</f>
        <v>120</v>
      </c>
    </row>
    <row r="128" spans="1:11" ht="51" x14ac:dyDescent="0.2">
      <c r="A128" s="77" t="s">
        <v>90</v>
      </c>
      <c r="B128" s="7">
        <v>777</v>
      </c>
      <c r="C128" s="2" t="s">
        <v>10</v>
      </c>
      <c r="D128" s="4" t="s">
        <v>100</v>
      </c>
      <c r="E128" s="2" t="s">
        <v>131</v>
      </c>
      <c r="F128" s="2" t="s">
        <v>8</v>
      </c>
      <c r="G128" s="27">
        <f>+G129+G130+G131</f>
        <v>18958.599999999999</v>
      </c>
      <c r="H128" s="3">
        <f t="shared" ref="H128:I128" si="61">+H129+H130+H131</f>
        <v>519.4</v>
      </c>
      <c r="I128" s="3">
        <f t="shared" si="61"/>
        <v>19478</v>
      </c>
      <c r="J128" s="64"/>
      <c r="K128" s="64"/>
    </row>
    <row r="129" spans="1:11" ht="51" x14ac:dyDescent="0.2">
      <c r="A129" s="77" t="s">
        <v>21</v>
      </c>
      <c r="B129" s="7">
        <v>777</v>
      </c>
      <c r="C129" s="2" t="s">
        <v>10</v>
      </c>
      <c r="D129" s="4" t="s">
        <v>100</v>
      </c>
      <c r="E129" s="2" t="s">
        <v>131</v>
      </c>
      <c r="F129" s="2" t="s">
        <v>22</v>
      </c>
      <c r="G129" s="3">
        <v>17532</v>
      </c>
      <c r="H129" s="3">
        <v>500</v>
      </c>
      <c r="I129" s="3">
        <f t="shared" ref="I129:I131" si="62">+G129+H129</f>
        <v>18032</v>
      </c>
    </row>
    <row r="130" spans="1:11" ht="25.5" x14ac:dyDescent="0.2">
      <c r="A130" s="77" t="s">
        <v>66</v>
      </c>
      <c r="B130" s="7">
        <v>777</v>
      </c>
      <c r="C130" s="2" t="s">
        <v>10</v>
      </c>
      <c r="D130" s="4" t="s">
        <v>100</v>
      </c>
      <c r="E130" s="2" t="s">
        <v>131</v>
      </c>
      <c r="F130" s="2" t="s">
        <v>16</v>
      </c>
      <c r="G130" s="3">
        <f>391.6+1000</f>
        <v>1391.6</v>
      </c>
      <c r="H130" s="3">
        <v>19.399999999999999</v>
      </c>
      <c r="I130" s="3">
        <f t="shared" si="62"/>
        <v>1411</v>
      </c>
    </row>
    <row r="131" spans="1:11" x14ac:dyDescent="0.2">
      <c r="A131" s="77" t="s">
        <v>24</v>
      </c>
      <c r="B131" s="7">
        <v>777</v>
      </c>
      <c r="C131" s="2" t="s">
        <v>10</v>
      </c>
      <c r="D131" s="4" t="s">
        <v>100</v>
      </c>
      <c r="E131" s="2" t="s">
        <v>131</v>
      </c>
      <c r="F131" s="2" t="s">
        <v>25</v>
      </c>
      <c r="G131" s="3">
        <v>35</v>
      </c>
      <c r="H131" s="3"/>
      <c r="I131" s="3">
        <f t="shared" si="62"/>
        <v>35</v>
      </c>
    </row>
    <row r="132" spans="1:11" x14ac:dyDescent="0.2">
      <c r="A132" s="77" t="s">
        <v>140</v>
      </c>
      <c r="B132" s="7">
        <v>777</v>
      </c>
      <c r="C132" s="2" t="s">
        <v>10</v>
      </c>
      <c r="D132" s="4" t="s">
        <v>100</v>
      </c>
      <c r="E132" s="2" t="s">
        <v>70</v>
      </c>
      <c r="F132" s="2"/>
      <c r="G132" s="3">
        <f>+G133</f>
        <v>1524</v>
      </c>
      <c r="H132" s="3">
        <f t="shared" ref="H132:I132" si="63">+H133</f>
        <v>0</v>
      </c>
      <c r="I132" s="3">
        <f t="shared" si="63"/>
        <v>1524</v>
      </c>
    </row>
    <row r="133" spans="1:11" ht="51" x14ac:dyDescent="0.2">
      <c r="A133" s="77" t="s">
        <v>21</v>
      </c>
      <c r="B133" s="7">
        <v>777</v>
      </c>
      <c r="C133" s="2" t="s">
        <v>10</v>
      </c>
      <c r="D133" s="4" t="s">
        <v>100</v>
      </c>
      <c r="E133" s="2" t="s">
        <v>70</v>
      </c>
      <c r="F133" s="2">
        <v>100</v>
      </c>
      <c r="G133" s="3">
        <v>1524</v>
      </c>
      <c r="H133" s="3"/>
      <c r="I133" s="3">
        <f>+G133+H133</f>
        <v>1524</v>
      </c>
    </row>
    <row r="134" spans="1:11" x14ac:dyDescent="0.2">
      <c r="A134" s="77" t="s">
        <v>65</v>
      </c>
      <c r="B134" s="7">
        <v>777</v>
      </c>
      <c r="C134" s="2" t="s">
        <v>95</v>
      </c>
      <c r="D134" s="2" t="s">
        <v>6</v>
      </c>
      <c r="E134" s="2" t="s">
        <v>64</v>
      </c>
      <c r="F134" s="2" t="s">
        <v>8</v>
      </c>
      <c r="G134" s="3">
        <f>+G135+G140</f>
        <v>5806</v>
      </c>
      <c r="H134" s="3">
        <f t="shared" ref="H134:I134" si="64">+H135+H140</f>
        <v>703.8</v>
      </c>
      <c r="I134" s="3">
        <f t="shared" si="64"/>
        <v>6509.8</v>
      </c>
    </row>
    <row r="135" spans="1:11" x14ac:dyDescent="0.2">
      <c r="A135" s="77" t="s">
        <v>45</v>
      </c>
      <c r="B135" s="7">
        <v>777</v>
      </c>
      <c r="C135" s="2" t="s">
        <v>95</v>
      </c>
      <c r="D135" s="2" t="s">
        <v>96</v>
      </c>
      <c r="E135" s="2" t="s">
        <v>64</v>
      </c>
      <c r="F135" s="2" t="s">
        <v>8</v>
      </c>
      <c r="G135" s="3">
        <f>+G136</f>
        <v>1466</v>
      </c>
      <c r="H135" s="3">
        <f t="shared" ref="H135:I138" si="65">+H136</f>
        <v>0</v>
      </c>
      <c r="I135" s="3">
        <f t="shared" si="65"/>
        <v>1466</v>
      </c>
    </row>
    <row r="136" spans="1:11" x14ac:dyDescent="0.2">
      <c r="A136" s="77" t="s">
        <v>92</v>
      </c>
      <c r="B136" s="7">
        <v>777</v>
      </c>
      <c r="C136" s="2" t="s">
        <v>95</v>
      </c>
      <c r="D136" s="2" t="s">
        <v>96</v>
      </c>
      <c r="E136" s="2" t="s">
        <v>93</v>
      </c>
      <c r="F136" s="2" t="s">
        <v>8</v>
      </c>
      <c r="G136" s="3">
        <f>+G137</f>
        <v>1466</v>
      </c>
      <c r="H136" s="3">
        <f t="shared" si="65"/>
        <v>0</v>
      </c>
      <c r="I136" s="3">
        <f t="shared" si="65"/>
        <v>1466</v>
      </c>
      <c r="K136" s="64"/>
    </row>
    <row r="137" spans="1:11" x14ac:dyDescent="0.2">
      <c r="A137" s="77" t="s">
        <v>92</v>
      </c>
      <c r="B137" s="7">
        <v>777</v>
      </c>
      <c r="C137" s="2" t="s">
        <v>95</v>
      </c>
      <c r="D137" s="2" t="s">
        <v>96</v>
      </c>
      <c r="E137" s="2" t="s">
        <v>93</v>
      </c>
      <c r="F137" s="2" t="s">
        <v>8</v>
      </c>
      <c r="G137" s="3">
        <f>+G138</f>
        <v>1466</v>
      </c>
      <c r="H137" s="3">
        <f t="shared" si="65"/>
        <v>0</v>
      </c>
      <c r="I137" s="3">
        <f t="shared" si="65"/>
        <v>1466</v>
      </c>
    </row>
    <row r="138" spans="1:11" x14ac:dyDescent="0.2">
      <c r="A138" s="77" t="s">
        <v>94</v>
      </c>
      <c r="B138" s="7">
        <v>777</v>
      </c>
      <c r="C138" s="2" t="s">
        <v>95</v>
      </c>
      <c r="D138" s="2" t="s">
        <v>96</v>
      </c>
      <c r="E138" s="2" t="s">
        <v>196</v>
      </c>
      <c r="F138" s="2" t="s">
        <v>8</v>
      </c>
      <c r="G138" s="3">
        <f>+G139</f>
        <v>1466</v>
      </c>
      <c r="H138" s="3">
        <f t="shared" si="65"/>
        <v>0</v>
      </c>
      <c r="I138" s="3">
        <f t="shared" si="65"/>
        <v>1466</v>
      </c>
    </row>
    <row r="139" spans="1:11" ht="51" x14ac:dyDescent="0.2">
      <c r="A139" s="77" t="s">
        <v>21</v>
      </c>
      <c r="B139" s="7">
        <v>777</v>
      </c>
      <c r="C139" s="2" t="s">
        <v>95</v>
      </c>
      <c r="D139" s="2" t="s">
        <v>96</v>
      </c>
      <c r="E139" s="2" t="s">
        <v>196</v>
      </c>
      <c r="F139" s="2">
        <v>600</v>
      </c>
      <c r="G139" s="3">
        <v>1466</v>
      </c>
      <c r="H139" s="3"/>
      <c r="I139" s="3">
        <f>+G139+H139</f>
        <v>1466</v>
      </c>
    </row>
    <row r="140" spans="1:11" x14ac:dyDescent="0.2">
      <c r="A140" s="77" t="s">
        <v>44</v>
      </c>
      <c r="B140" s="7">
        <v>777</v>
      </c>
      <c r="C140" s="2" t="s">
        <v>95</v>
      </c>
      <c r="D140" s="2" t="s">
        <v>19</v>
      </c>
      <c r="E140" s="2"/>
      <c r="F140" s="2"/>
      <c r="G140" s="3">
        <f>+G143+G141</f>
        <v>4340</v>
      </c>
      <c r="H140" s="3">
        <f t="shared" ref="H140:I140" si="66">+H143+H141</f>
        <v>703.8</v>
      </c>
      <c r="I140" s="3">
        <f t="shared" si="66"/>
        <v>5043.8</v>
      </c>
    </row>
    <row r="141" spans="1:11" ht="76.5" x14ac:dyDescent="0.2">
      <c r="A141" s="77" t="s">
        <v>338</v>
      </c>
      <c r="B141" s="7">
        <v>777</v>
      </c>
      <c r="C141" s="2" t="s">
        <v>95</v>
      </c>
      <c r="D141" s="2" t="s">
        <v>19</v>
      </c>
      <c r="E141" s="2" t="s">
        <v>336</v>
      </c>
      <c r="F141" s="2"/>
      <c r="G141" s="3">
        <f>+G142</f>
        <v>0</v>
      </c>
      <c r="H141" s="3">
        <f t="shared" ref="H141:I141" si="67">+H142</f>
        <v>703.8</v>
      </c>
      <c r="I141" s="3">
        <f t="shared" si="67"/>
        <v>703.8</v>
      </c>
    </row>
    <row r="142" spans="1:11" ht="25.5" x14ac:dyDescent="0.2">
      <c r="A142" s="77" t="s">
        <v>337</v>
      </c>
      <c r="B142" s="7">
        <v>777</v>
      </c>
      <c r="C142" s="2" t="s">
        <v>95</v>
      </c>
      <c r="D142" s="2" t="s">
        <v>19</v>
      </c>
      <c r="E142" s="2" t="s">
        <v>336</v>
      </c>
      <c r="F142" s="2">
        <v>600</v>
      </c>
      <c r="G142" s="3"/>
      <c r="H142" s="3">
        <v>703.8</v>
      </c>
      <c r="I142" s="3">
        <f>+G142+H142</f>
        <v>703.8</v>
      </c>
    </row>
    <row r="143" spans="1:11" ht="51" x14ac:dyDescent="0.2">
      <c r="A143" s="77" t="s">
        <v>106</v>
      </c>
      <c r="B143" s="7">
        <v>777</v>
      </c>
      <c r="C143" s="2" t="s">
        <v>95</v>
      </c>
      <c r="D143" s="2" t="s">
        <v>19</v>
      </c>
      <c r="E143" s="2" t="s">
        <v>202</v>
      </c>
      <c r="F143" s="2" t="s">
        <v>8</v>
      </c>
      <c r="G143" s="3">
        <f>+G144</f>
        <v>4340</v>
      </c>
      <c r="H143" s="3">
        <f t="shared" ref="H143:I143" si="68">+H144</f>
        <v>0</v>
      </c>
      <c r="I143" s="3">
        <f t="shared" si="68"/>
        <v>4340</v>
      </c>
    </row>
    <row r="144" spans="1:11" x14ac:dyDescent="0.2">
      <c r="A144" s="77" t="s">
        <v>68</v>
      </c>
      <c r="B144" s="7">
        <v>777</v>
      </c>
      <c r="C144" s="2" t="s">
        <v>95</v>
      </c>
      <c r="D144" s="4" t="s">
        <v>19</v>
      </c>
      <c r="E144" s="2" t="s">
        <v>202</v>
      </c>
      <c r="F144" s="2">
        <v>300</v>
      </c>
      <c r="G144" s="3">
        <v>4340</v>
      </c>
      <c r="H144" s="3"/>
      <c r="I144" s="3">
        <f>+G144+H144</f>
        <v>4340</v>
      </c>
    </row>
    <row r="145" spans="1:13" s="63" customFormat="1" x14ac:dyDescent="0.2">
      <c r="A145" s="102" t="s">
        <v>133</v>
      </c>
      <c r="B145" s="6">
        <v>782</v>
      </c>
      <c r="C145" s="2" t="s">
        <v>95</v>
      </c>
      <c r="D145" s="120"/>
      <c r="E145" s="120"/>
      <c r="F145" s="120"/>
      <c r="G145" s="23">
        <f>+G150+G165+G172+G146+G183</f>
        <v>47795.244000000006</v>
      </c>
      <c r="H145" s="23">
        <f t="shared" ref="H145:I145" si="69">+H150+H165+H172+H146+H183</f>
        <v>4741.5791399999998</v>
      </c>
      <c r="I145" s="23">
        <f t="shared" si="69"/>
        <v>52536.82314</v>
      </c>
      <c r="J145" s="63">
        <v>47779.674140000003</v>
      </c>
      <c r="K145" s="136">
        <f>+G145-J145</f>
        <v>15.569860000003246</v>
      </c>
      <c r="L145" s="110"/>
      <c r="M145" s="110"/>
    </row>
    <row r="146" spans="1:13" s="63" customFormat="1" x14ac:dyDescent="0.2">
      <c r="A146" s="77" t="s">
        <v>233</v>
      </c>
      <c r="B146" s="7">
        <v>782</v>
      </c>
      <c r="C146" s="2" t="s">
        <v>95</v>
      </c>
      <c r="D146" s="8">
        <v>1</v>
      </c>
      <c r="E146" s="120"/>
      <c r="F146" s="120"/>
      <c r="G146" s="23">
        <f>+G147</f>
        <v>1500</v>
      </c>
      <c r="H146" s="23">
        <f t="shared" ref="H146:I146" si="70">+H147</f>
        <v>0</v>
      </c>
      <c r="I146" s="23">
        <f t="shared" si="70"/>
        <v>1500</v>
      </c>
      <c r="J146" s="110"/>
      <c r="L146" s="110"/>
      <c r="M146" s="110"/>
    </row>
    <row r="147" spans="1:13" s="63" customFormat="1" x14ac:dyDescent="0.2">
      <c r="A147" s="77" t="s">
        <v>45</v>
      </c>
      <c r="B147" s="7">
        <v>782</v>
      </c>
      <c r="C147" s="2" t="s">
        <v>95</v>
      </c>
      <c r="D147" s="8">
        <v>1</v>
      </c>
      <c r="E147" s="2" t="s">
        <v>235</v>
      </c>
      <c r="F147" s="120"/>
      <c r="G147" s="3">
        <f>+G149</f>
        <v>1500</v>
      </c>
      <c r="H147" s="3">
        <f t="shared" ref="H147:I147" si="71">+H149</f>
        <v>0</v>
      </c>
      <c r="I147" s="3">
        <f t="shared" si="71"/>
        <v>1500</v>
      </c>
      <c r="L147" s="110"/>
      <c r="M147" s="110"/>
    </row>
    <row r="148" spans="1:13" s="63" customFormat="1" x14ac:dyDescent="0.2">
      <c r="A148" s="77" t="s">
        <v>234</v>
      </c>
      <c r="B148" s="7"/>
      <c r="C148" s="2" t="s">
        <v>95</v>
      </c>
      <c r="D148" s="8">
        <v>1</v>
      </c>
      <c r="E148" s="2" t="s">
        <v>235</v>
      </c>
      <c r="F148" s="120"/>
      <c r="G148" s="3">
        <f>+G149</f>
        <v>1500</v>
      </c>
      <c r="H148" s="3">
        <f t="shared" ref="H148:I148" si="72">+H149</f>
        <v>0</v>
      </c>
      <c r="I148" s="3">
        <f t="shared" si="72"/>
        <v>1500</v>
      </c>
      <c r="L148" s="110"/>
      <c r="M148" s="110"/>
    </row>
    <row r="149" spans="1:13" s="63" customFormat="1" x14ac:dyDescent="0.2">
      <c r="A149" s="77" t="s">
        <v>68</v>
      </c>
      <c r="B149" s="7">
        <v>782</v>
      </c>
      <c r="C149" s="2" t="s">
        <v>95</v>
      </c>
      <c r="D149" s="8">
        <v>1</v>
      </c>
      <c r="E149" s="2" t="s">
        <v>235</v>
      </c>
      <c r="F149" s="2">
        <v>300</v>
      </c>
      <c r="G149" s="135">
        <v>1500</v>
      </c>
      <c r="H149" s="135"/>
      <c r="I149" s="3">
        <f>+G149+H149</f>
        <v>1500</v>
      </c>
      <c r="L149" s="110"/>
      <c r="M149" s="110"/>
    </row>
    <row r="150" spans="1:13" x14ac:dyDescent="0.2">
      <c r="A150" s="102" t="s">
        <v>135</v>
      </c>
      <c r="B150" s="7">
        <v>782</v>
      </c>
      <c r="C150" s="81">
        <v>10</v>
      </c>
      <c r="D150" s="84">
        <v>3</v>
      </c>
      <c r="E150" s="2"/>
      <c r="F150" s="2"/>
      <c r="G150" s="23">
        <f>+G151+G153+G155+G158+G159+G161+G163</f>
        <v>11731</v>
      </c>
      <c r="H150" s="23">
        <f t="shared" ref="H150:I150" si="73">+H151+H153+H155+H158+H159+H161+H163</f>
        <v>200.10000000000019</v>
      </c>
      <c r="I150" s="23">
        <f t="shared" si="73"/>
        <v>11931.099999999999</v>
      </c>
    </row>
    <row r="151" spans="1:13" ht="25.5" x14ac:dyDescent="0.2">
      <c r="A151" s="77" t="s">
        <v>134</v>
      </c>
      <c r="B151" s="7">
        <v>782</v>
      </c>
      <c r="C151" s="2" t="s">
        <v>95</v>
      </c>
      <c r="D151" s="8">
        <v>3</v>
      </c>
      <c r="E151" s="2" t="s">
        <v>197</v>
      </c>
      <c r="F151" s="2"/>
      <c r="G151" s="135">
        <f>+G152</f>
        <v>4448</v>
      </c>
      <c r="H151" s="135">
        <f t="shared" ref="H151:I151" si="74">+H152</f>
        <v>-300</v>
      </c>
      <c r="I151" s="135">
        <f t="shared" si="74"/>
        <v>4148</v>
      </c>
    </row>
    <row r="152" spans="1:13" x14ac:dyDescent="0.2">
      <c r="A152" s="77" t="s">
        <v>68</v>
      </c>
      <c r="B152" s="7">
        <v>782</v>
      </c>
      <c r="C152" s="2" t="s">
        <v>95</v>
      </c>
      <c r="D152" s="8">
        <v>3</v>
      </c>
      <c r="E152" s="2" t="s">
        <v>197</v>
      </c>
      <c r="F152" s="2" t="s">
        <v>97</v>
      </c>
      <c r="G152" s="135">
        <v>4448</v>
      </c>
      <c r="H152" s="135">
        <v>-300</v>
      </c>
      <c r="I152" s="3">
        <f>+G152+H152</f>
        <v>4148</v>
      </c>
    </row>
    <row r="153" spans="1:13" x14ac:dyDescent="0.2">
      <c r="A153" s="77" t="s">
        <v>137</v>
      </c>
      <c r="B153" s="7">
        <v>782</v>
      </c>
      <c r="C153" s="2" t="s">
        <v>95</v>
      </c>
      <c r="D153" s="8">
        <v>3</v>
      </c>
      <c r="E153" s="2" t="s">
        <v>198</v>
      </c>
      <c r="F153" s="2"/>
      <c r="G153" s="135">
        <f>+G154</f>
        <v>310</v>
      </c>
      <c r="H153" s="135">
        <f t="shared" ref="H153:I153" si="75">+H154</f>
        <v>-112.15600000000001</v>
      </c>
      <c r="I153" s="135">
        <f t="shared" si="75"/>
        <v>197.84399999999999</v>
      </c>
    </row>
    <row r="154" spans="1:13" x14ac:dyDescent="0.2">
      <c r="A154" s="77" t="s">
        <v>68</v>
      </c>
      <c r="B154" s="7">
        <v>782</v>
      </c>
      <c r="C154" s="2" t="s">
        <v>95</v>
      </c>
      <c r="D154" s="8">
        <v>3</v>
      </c>
      <c r="E154" s="2" t="s">
        <v>198</v>
      </c>
      <c r="F154" s="2" t="s">
        <v>97</v>
      </c>
      <c r="G154" s="135">
        <v>310</v>
      </c>
      <c r="H154" s="135">
        <v>-112.15600000000001</v>
      </c>
      <c r="I154" s="3">
        <f>+G154+H154</f>
        <v>197.84399999999999</v>
      </c>
    </row>
    <row r="155" spans="1:13" ht="25.5" x14ac:dyDescent="0.2">
      <c r="A155" s="77" t="s">
        <v>83</v>
      </c>
      <c r="B155" s="7">
        <v>782</v>
      </c>
      <c r="C155" s="2" t="s">
        <v>95</v>
      </c>
      <c r="D155" s="8">
        <v>3</v>
      </c>
      <c r="E155" s="2" t="s">
        <v>199</v>
      </c>
      <c r="F155" s="2"/>
      <c r="G155" s="135">
        <f>+G156</f>
        <v>4300</v>
      </c>
      <c r="H155" s="135">
        <f t="shared" ref="H155:I155" si="76">+H156</f>
        <v>-1629.7949999999998</v>
      </c>
      <c r="I155" s="135">
        <f t="shared" si="76"/>
        <v>2670.2049999999999</v>
      </c>
    </row>
    <row r="156" spans="1:13" x14ac:dyDescent="0.2">
      <c r="A156" s="77" t="s">
        <v>68</v>
      </c>
      <c r="B156" s="7">
        <v>782</v>
      </c>
      <c r="C156" s="2" t="s">
        <v>95</v>
      </c>
      <c r="D156" s="8">
        <v>3</v>
      </c>
      <c r="E156" s="2" t="s">
        <v>199</v>
      </c>
      <c r="F156" s="2" t="s">
        <v>97</v>
      </c>
      <c r="G156" s="135">
        <v>4300</v>
      </c>
      <c r="H156" s="135">
        <f>-1941.1+59.305+252</f>
        <v>-1629.7949999999998</v>
      </c>
      <c r="I156" s="3">
        <f>+G156+H156</f>
        <v>2670.2049999999999</v>
      </c>
    </row>
    <row r="157" spans="1:13" ht="25.5" x14ac:dyDescent="0.2">
      <c r="A157" s="77" t="s">
        <v>553</v>
      </c>
      <c r="B157" s="7">
        <v>782</v>
      </c>
      <c r="C157" s="2" t="s">
        <v>95</v>
      </c>
      <c r="D157" s="8">
        <v>3</v>
      </c>
      <c r="E157" s="2" t="s">
        <v>554</v>
      </c>
      <c r="F157" s="2"/>
      <c r="G157" s="135">
        <f>+G158</f>
        <v>0</v>
      </c>
      <c r="H157" s="135">
        <f t="shared" ref="H157:I157" si="77">+H158</f>
        <v>2200</v>
      </c>
      <c r="I157" s="135">
        <f t="shared" si="77"/>
        <v>2200</v>
      </c>
    </row>
    <row r="158" spans="1:13" x14ac:dyDescent="0.2">
      <c r="A158" s="77" t="s">
        <v>68</v>
      </c>
      <c r="B158" s="7">
        <v>782</v>
      </c>
      <c r="C158" s="2" t="s">
        <v>95</v>
      </c>
      <c r="D158" s="8">
        <v>3</v>
      </c>
      <c r="E158" s="2" t="s">
        <v>554</v>
      </c>
      <c r="F158" s="2">
        <v>300</v>
      </c>
      <c r="G158" s="135"/>
      <c r="H158" s="135">
        <v>2200</v>
      </c>
      <c r="I158" s="3">
        <f>+G158+H158</f>
        <v>2200</v>
      </c>
    </row>
    <row r="159" spans="1:13" ht="25.5" x14ac:dyDescent="0.2">
      <c r="A159" s="77" t="s">
        <v>46</v>
      </c>
      <c r="B159" s="7">
        <v>782</v>
      </c>
      <c r="C159" s="2" t="s">
        <v>95</v>
      </c>
      <c r="D159" s="8">
        <v>3</v>
      </c>
      <c r="E159" s="2" t="s">
        <v>200</v>
      </c>
      <c r="F159" s="2"/>
      <c r="G159" s="135">
        <f>+G160</f>
        <v>1732</v>
      </c>
      <c r="H159" s="135">
        <f t="shared" ref="H159:I159" si="78">+H160</f>
        <v>0</v>
      </c>
      <c r="I159" s="135">
        <f t="shared" si="78"/>
        <v>1732</v>
      </c>
    </row>
    <row r="160" spans="1:13" x14ac:dyDescent="0.2">
      <c r="A160" s="77" t="s">
        <v>68</v>
      </c>
      <c r="B160" s="7">
        <v>782</v>
      </c>
      <c r="C160" s="2" t="s">
        <v>95</v>
      </c>
      <c r="D160" s="8">
        <v>3</v>
      </c>
      <c r="E160" s="2" t="s">
        <v>200</v>
      </c>
      <c r="F160" s="2" t="s">
        <v>97</v>
      </c>
      <c r="G160" s="135">
        <v>1732</v>
      </c>
      <c r="H160" s="135"/>
      <c r="I160" s="3">
        <f>+G160+H160</f>
        <v>1732</v>
      </c>
    </row>
    <row r="161" spans="1:9" x14ac:dyDescent="0.2">
      <c r="A161" s="77" t="s">
        <v>210</v>
      </c>
      <c r="B161" s="7">
        <v>782</v>
      </c>
      <c r="C161" s="2" t="s">
        <v>95</v>
      </c>
      <c r="D161" s="8">
        <v>3</v>
      </c>
      <c r="E161" s="2" t="s">
        <v>67</v>
      </c>
      <c r="F161" s="2"/>
      <c r="G161" s="135">
        <f>+G162</f>
        <v>19</v>
      </c>
      <c r="H161" s="135">
        <f t="shared" ref="H161:I161" si="79">+H162</f>
        <v>-15.584</v>
      </c>
      <c r="I161" s="135">
        <f t="shared" si="79"/>
        <v>3.4160000000000004</v>
      </c>
    </row>
    <row r="162" spans="1:9" x14ac:dyDescent="0.2">
      <c r="A162" s="77" t="s">
        <v>68</v>
      </c>
      <c r="B162" s="7">
        <v>782</v>
      </c>
      <c r="C162" s="2" t="s">
        <v>95</v>
      </c>
      <c r="D162" s="8">
        <v>3</v>
      </c>
      <c r="E162" s="2" t="s">
        <v>67</v>
      </c>
      <c r="F162" s="2" t="s">
        <v>97</v>
      </c>
      <c r="G162" s="135">
        <v>19</v>
      </c>
      <c r="H162" s="135">
        <v>-15.584</v>
      </c>
      <c r="I162" s="3">
        <f>+G162+H162</f>
        <v>3.4160000000000004</v>
      </c>
    </row>
    <row r="163" spans="1:9" ht="52.5" customHeight="1" x14ac:dyDescent="0.2">
      <c r="A163" s="77" t="s">
        <v>548</v>
      </c>
      <c r="B163" s="7">
        <v>782</v>
      </c>
      <c r="C163" s="2" t="s">
        <v>95</v>
      </c>
      <c r="D163" s="8">
        <v>3</v>
      </c>
      <c r="E163" s="2" t="s">
        <v>249</v>
      </c>
      <c r="F163" s="2"/>
      <c r="G163" s="135">
        <f>+G164</f>
        <v>922</v>
      </c>
      <c r="H163" s="135">
        <f t="shared" ref="H163:I163" si="80">+H164</f>
        <v>57.634999999999998</v>
      </c>
      <c r="I163" s="135">
        <f t="shared" si="80"/>
        <v>979.63499999999999</v>
      </c>
    </row>
    <row r="164" spans="1:9" x14ac:dyDescent="0.2">
      <c r="A164" s="77" t="s">
        <v>68</v>
      </c>
      <c r="B164" s="7">
        <v>782</v>
      </c>
      <c r="C164" s="2" t="s">
        <v>95</v>
      </c>
      <c r="D164" s="8">
        <v>3</v>
      </c>
      <c r="E164" s="2" t="s">
        <v>249</v>
      </c>
      <c r="F164" s="2">
        <v>300</v>
      </c>
      <c r="G164" s="135">
        <v>922</v>
      </c>
      <c r="H164" s="135">
        <v>57.634999999999998</v>
      </c>
      <c r="I164" s="3">
        <f>+G164+H164</f>
        <v>979.63499999999999</v>
      </c>
    </row>
    <row r="165" spans="1:9" x14ac:dyDescent="0.2">
      <c r="A165" s="105" t="s">
        <v>44</v>
      </c>
      <c r="B165" s="6">
        <v>782</v>
      </c>
      <c r="C165" s="83" t="s">
        <v>95</v>
      </c>
      <c r="D165" s="85" t="s">
        <v>19</v>
      </c>
      <c r="E165" s="26"/>
      <c r="F165" s="26"/>
      <c r="G165" s="35">
        <f>+G166+G168+G170</f>
        <v>26167.4</v>
      </c>
      <c r="H165" s="35">
        <f t="shared" ref="H165:I165" si="81">+H166+H168+H170</f>
        <v>4529.5791399999998</v>
      </c>
      <c r="I165" s="35">
        <f t="shared" si="81"/>
        <v>30696.979139999999</v>
      </c>
    </row>
    <row r="166" spans="1:9" ht="38.25" x14ac:dyDescent="0.2">
      <c r="A166" s="94" t="s">
        <v>220</v>
      </c>
      <c r="B166" s="7">
        <v>782</v>
      </c>
      <c r="C166" s="26" t="s">
        <v>95</v>
      </c>
      <c r="D166" s="41" t="s">
        <v>19</v>
      </c>
      <c r="E166" s="26" t="s">
        <v>221</v>
      </c>
      <c r="F166" s="26"/>
      <c r="G166" s="27">
        <f>+G167</f>
        <v>20141.400000000001</v>
      </c>
      <c r="H166" s="3">
        <f t="shared" ref="H166:I166" si="82">+H167</f>
        <v>1.414E-2</v>
      </c>
      <c r="I166" s="3">
        <f t="shared" si="82"/>
        <v>20141.414140000001</v>
      </c>
    </row>
    <row r="167" spans="1:9" x14ac:dyDescent="0.2">
      <c r="A167" s="94" t="s">
        <v>68</v>
      </c>
      <c r="B167" s="7">
        <v>782</v>
      </c>
      <c r="C167" s="26" t="s">
        <v>95</v>
      </c>
      <c r="D167" s="41" t="s">
        <v>19</v>
      </c>
      <c r="E167" s="26" t="s">
        <v>221</v>
      </c>
      <c r="F167" s="26">
        <v>300</v>
      </c>
      <c r="G167" s="27">
        <v>20141.400000000001</v>
      </c>
      <c r="H167" s="3">
        <v>1.414E-2</v>
      </c>
      <c r="I167" s="3">
        <f>+G167+H167</f>
        <v>20141.414140000001</v>
      </c>
    </row>
    <row r="168" spans="1:9" ht="51" x14ac:dyDescent="0.2">
      <c r="A168" s="77" t="s">
        <v>276</v>
      </c>
      <c r="B168" s="7">
        <v>782</v>
      </c>
      <c r="C168" s="2">
        <v>10</v>
      </c>
      <c r="D168" s="8">
        <v>4</v>
      </c>
      <c r="E168" s="2" t="s">
        <v>249</v>
      </c>
      <c r="F168" s="2"/>
      <c r="G168" s="3">
        <f>+G169</f>
        <v>6026</v>
      </c>
      <c r="H168" s="3">
        <f t="shared" ref="H168:I168" si="83">+H169</f>
        <v>0</v>
      </c>
      <c r="I168" s="3">
        <f t="shared" si="83"/>
        <v>6026</v>
      </c>
    </row>
    <row r="169" spans="1:9" x14ac:dyDescent="0.2">
      <c r="A169" s="77" t="s">
        <v>68</v>
      </c>
      <c r="B169" s="7">
        <v>782</v>
      </c>
      <c r="C169" s="2">
        <v>10</v>
      </c>
      <c r="D169" s="8">
        <v>4</v>
      </c>
      <c r="E169" s="2" t="s">
        <v>249</v>
      </c>
      <c r="F169" s="2">
        <v>300</v>
      </c>
      <c r="G169" s="3">
        <v>6026</v>
      </c>
      <c r="H169" s="3"/>
      <c r="I169" s="3">
        <f>+G169+H169</f>
        <v>6026</v>
      </c>
    </row>
    <row r="170" spans="1:9" ht="51" x14ac:dyDescent="0.2">
      <c r="A170" s="77" t="s">
        <v>555</v>
      </c>
      <c r="B170" s="7">
        <v>782</v>
      </c>
      <c r="C170" s="2">
        <v>10</v>
      </c>
      <c r="D170" s="8">
        <v>4</v>
      </c>
      <c r="E170" s="2" t="s">
        <v>556</v>
      </c>
      <c r="F170" s="2"/>
      <c r="G170" s="3">
        <f>+G171</f>
        <v>0</v>
      </c>
      <c r="H170" s="3">
        <f t="shared" ref="H170:I170" si="84">+H171</f>
        <v>4529.5649999999996</v>
      </c>
      <c r="I170" s="3">
        <f t="shared" si="84"/>
        <v>4529.5649999999996</v>
      </c>
    </row>
    <row r="171" spans="1:9" x14ac:dyDescent="0.2">
      <c r="A171" s="77" t="s">
        <v>68</v>
      </c>
      <c r="B171" s="7">
        <v>782</v>
      </c>
      <c r="C171" s="2">
        <v>10</v>
      </c>
      <c r="D171" s="8">
        <v>4</v>
      </c>
      <c r="E171" s="2" t="s">
        <v>556</v>
      </c>
      <c r="F171" s="2">
        <v>300</v>
      </c>
      <c r="G171" s="3"/>
      <c r="H171" s="3">
        <v>4529.5649999999996</v>
      </c>
      <c r="I171" s="3">
        <f>+G171+H171</f>
        <v>4529.5649999999996</v>
      </c>
    </row>
    <row r="172" spans="1:9" x14ac:dyDescent="0.2">
      <c r="A172" s="105" t="s">
        <v>138</v>
      </c>
      <c r="B172" s="6">
        <v>782</v>
      </c>
      <c r="C172" s="83" t="s">
        <v>95</v>
      </c>
      <c r="D172" s="84">
        <v>6</v>
      </c>
      <c r="E172" s="83"/>
      <c r="F172" s="26"/>
      <c r="G172" s="35">
        <f>+G173+G177+G179+G181</f>
        <v>6902.844000000001</v>
      </c>
      <c r="H172" s="23">
        <f t="shared" ref="H172:I172" si="85">+H173+H177+H179+H181</f>
        <v>11.9</v>
      </c>
      <c r="I172" s="23">
        <f t="shared" si="85"/>
        <v>6914.7440000000006</v>
      </c>
    </row>
    <row r="173" spans="1:9" x14ac:dyDescent="0.2">
      <c r="A173" s="77" t="s">
        <v>139</v>
      </c>
      <c r="B173" s="7">
        <v>782</v>
      </c>
      <c r="C173" s="2" t="s">
        <v>95</v>
      </c>
      <c r="D173" s="8">
        <v>6</v>
      </c>
      <c r="E173" s="2" t="s">
        <v>69</v>
      </c>
      <c r="F173" s="2"/>
      <c r="G173" s="3">
        <f>+G174+G175+G176</f>
        <v>6007.4000000000005</v>
      </c>
      <c r="H173" s="3">
        <f t="shared" ref="H173:I173" si="86">+H174+H175+H176</f>
        <v>11.9</v>
      </c>
      <c r="I173" s="3">
        <f t="shared" si="86"/>
        <v>6019.3</v>
      </c>
    </row>
    <row r="174" spans="1:9" ht="51" x14ac:dyDescent="0.2">
      <c r="A174" s="77" t="s">
        <v>21</v>
      </c>
      <c r="B174" s="7">
        <v>782</v>
      </c>
      <c r="C174" s="2" t="s">
        <v>95</v>
      </c>
      <c r="D174" s="8">
        <v>6</v>
      </c>
      <c r="E174" s="2" t="s">
        <v>70</v>
      </c>
      <c r="F174" s="2">
        <v>100</v>
      </c>
      <c r="G174" s="3">
        <v>5383</v>
      </c>
      <c r="H174" s="3"/>
      <c r="I174" s="3">
        <f t="shared" ref="I174:I176" si="87">+G174+H174</f>
        <v>5383</v>
      </c>
    </row>
    <row r="175" spans="1:9" ht="25.5" x14ac:dyDescent="0.2">
      <c r="A175" s="77" t="s">
        <v>66</v>
      </c>
      <c r="B175" s="7">
        <v>782</v>
      </c>
      <c r="C175" s="2" t="s">
        <v>95</v>
      </c>
      <c r="D175" s="8">
        <v>6</v>
      </c>
      <c r="E175" s="2" t="s">
        <v>71</v>
      </c>
      <c r="F175" s="2" t="s">
        <v>16</v>
      </c>
      <c r="G175" s="3">
        <f>245.1+350</f>
        <v>595.1</v>
      </c>
      <c r="H175" s="3">
        <v>11.9</v>
      </c>
      <c r="I175" s="3">
        <f t="shared" si="87"/>
        <v>607</v>
      </c>
    </row>
    <row r="176" spans="1:9" x14ac:dyDescent="0.2">
      <c r="A176" s="77" t="s">
        <v>24</v>
      </c>
      <c r="B176" s="7">
        <v>782</v>
      </c>
      <c r="C176" s="2" t="s">
        <v>95</v>
      </c>
      <c r="D176" s="8">
        <v>6</v>
      </c>
      <c r="E176" s="2" t="s">
        <v>71</v>
      </c>
      <c r="F176" s="2" t="s">
        <v>25</v>
      </c>
      <c r="G176" s="3">
        <v>29.3</v>
      </c>
      <c r="H176" s="3"/>
      <c r="I176" s="3">
        <f t="shared" si="87"/>
        <v>29.3</v>
      </c>
    </row>
    <row r="177" spans="1:12" ht="43.5" customHeight="1" x14ac:dyDescent="0.2">
      <c r="A177" s="77" t="s">
        <v>141</v>
      </c>
      <c r="B177" s="7">
        <v>782</v>
      </c>
      <c r="C177" s="2" t="s">
        <v>95</v>
      </c>
      <c r="D177" s="8">
        <v>6</v>
      </c>
      <c r="E177" s="2" t="s">
        <v>201</v>
      </c>
      <c r="F177" s="2"/>
      <c r="G177" s="3">
        <f>+G178</f>
        <v>761</v>
      </c>
      <c r="H177" s="3">
        <f t="shared" ref="H177:I177" si="88">+H178</f>
        <v>0</v>
      </c>
      <c r="I177" s="3">
        <f t="shared" si="88"/>
        <v>761</v>
      </c>
    </row>
    <row r="178" spans="1:12" ht="25.5" x14ac:dyDescent="0.2">
      <c r="A178" s="77" t="s">
        <v>66</v>
      </c>
      <c r="B178" s="7">
        <v>782</v>
      </c>
      <c r="C178" s="2" t="s">
        <v>95</v>
      </c>
      <c r="D178" s="8">
        <v>6</v>
      </c>
      <c r="E178" s="2" t="s">
        <v>201</v>
      </c>
      <c r="F178" s="2" t="s">
        <v>16</v>
      </c>
      <c r="G178" s="3">
        <v>761</v>
      </c>
      <c r="H178" s="3"/>
      <c r="I178" s="3">
        <f>+G178+H178</f>
        <v>761</v>
      </c>
    </row>
    <row r="179" spans="1:12" ht="25.5" x14ac:dyDescent="0.2">
      <c r="A179" s="77" t="s">
        <v>277</v>
      </c>
      <c r="B179" s="7">
        <v>782</v>
      </c>
      <c r="C179" s="2" t="s">
        <v>95</v>
      </c>
      <c r="D179" s="8">
        <v>6</v>
      </c>
      <c r="E179" s="26" t="s">
        <v>170</v>
      </c>
      <c r="F179" s="2"/>
      <c r="G179" s="3">
        <f>+G180</f>
        <v>50</v>
      </c>
      <c r="H179" s="3">
        <f t="shared" ref="H179:I179" si="89">+H180</f>
        <v>0</v>
      </c>
      <c r="I179" s="3">
        <f t="shared" si="89"/>
        <v>50</v>
      </c>
    </row>
    <row r="180" spans="1:12" ht="25.5" x14ac:dyDescent="0.2">
      <c r="A180" s="77" t="s">
        <v>66</v>
      </c>
      <c r="B180" s="7">
        <v>782</v>
      </c>
      <c r="C180" s="2">
        <v>10</v>
      </c>
      <c r="D180" s="8">
        <v>6</v>
      </c>
      <c r="E180" s="26" t="s">
        <v>170</v>
      </c>
      <c r="F180" s="2" t="s">
        <v>16</v>
      </c>
      <c r="G180" s="3">
        <v>50</v>
      </c>
      <c r="H180" s="3"/>
      <c r="I180" s="3">
        <f>+G180+H180</f>
        <v>50</v>
      </c>
    </row>
    <row r="181" spans="1:12" ht="25.5" x14ac:dyDescent="0.2">
      <c r="A181" s="77" t="s">
        <v>243</v>
      </c>
      <c r="B181" s="7">
        <v>782</v>
      </c>
      <c r="C181" s="2">
        <v>10</v>
      </c>
      <c r="D181" s="8">
        <v>6</v>
      </c>
      <c r="E181" s="2" t="s">
        <v>244</v>
      </c>
      <c r="F181" s="2"/>
      <c r="G181" s="3">
        <f>+G182</f>
        <v>84.444000000000003</v>
      </c>
      <c r="H181" s="3">
        <f t="shared" ref="H181:I181" si="90">+H182</f>
        <v>0</v>
      </c>
      <c r="I181" s="3">
        <f t="shared" si="90"/>
        <v>84.444000000000003</v>
      </c>
    </row>
    <row r="182" spans="1:12" ht="25.5" x14ac:dyDescent="0.2">
      <c r="A182" s="77" t="s">
        <v>66</v>
      </c>
      <c r="B182" s="7">
        <v>782</v>
      </c>
      <c r="C182" s="2">
        <v>10</v>
      </c>
      <c r="D182" s="8">
        <v>6</v>
      </c>
      <c r="E182" s="2" t="s">
        <v>244</v>
      </c>
      <c r="F182" s="2">
        <v>200</v>
      </c>
      <c r="G182" s="3">
        <v>84.444000000000003</v>
      </c>
      <c r="H182" s="3"/>
      <c r="I182" s="3">
        <f>+G182+H182</f>
        <v>84.444000000000003</v>
      </c>
    </row>
    <row r="183" spans="1:12" x14ac:dyDescent="0.2">
      <c r="A183" s="77" t="s">
        <v>250</v>
      </c>
      <c r="B183" s="7">
        <v>782</v>
      </c>
      <c r="C183" s="2" t="s">
        <v>10</v>
      </c>
      <c r="D183" s="4" t="s">
        <v>100</v>
      </c>
      <c r="E183" s="26"/>
      <c r="F183" s="2"/>
      <c r="G183" s="3">
        <f>+G184+G185</f>
        <v>1494</v>
      </c>
      <c r="H183" s="3">
        <f t="shared" ref="H183:I183" si="91">+H184+H185</f>
        <v>0</v>
      </c>
      <c r="I183" s="3">
        <f t="shared" si="91"/>
        <v>1494</v>
      </c>
    </row>
    <row r="184" spans="1:12" ht="51" x14ac:dyDescent="0.2">
      <c r="A184" s="77" t="s">
        <v>21</v>
      </c>
      <c r="B184" s="7">
        <v>782</v>
      </c>
      <c r="C184" s="2" t="s">
        <v>10</v>
      </c>
      <c r="D184" s="4" t="s">
        <v>100</v>
      </c>
      <c r="E184" s="26" t="s">
        <v>251</v>
      </c>
      <c r="F184" s="2">
        <v>100</v>
      </c>
      <c r="G184" s="3">
        <v>1470</v>
      </c>
      <c r="H184" s="3"/>
      <c r="I184" s="3">
        <f t="shared" ref="I184:I185" si="92">+G184+H184</f>
        <v>1470</v>
      </c>
    </row>
    <row r="185" spans="1:12" ht="25.5" x14ac:dyDescent="0.2">
      <c r="A185" s="77" t="s">
        <v>66</v>
      </c>
      <c r="B185" s="7">
        <v>782</v>
      </c>
      <c r="C185" s="2" t="s">
        <v>10</v>
      </c>
      <c r="D185" s="4" t="s">
        <v>100</v>
      </c>
      <c r="E185" s="26" t="s">
        <v>251</v>
      </c>
      <c r="F185" s="2">
        <v>200</v>
      </c>
      <c r="G185" s="3">
        <v>24</v>
      </c>
      <c r="H185" s="3"/>
      <c r="I185" s="3">
        <f t="shared" si="92"/>
        <v>24</v>
      </c>
    </row>
    <row r="186" spans="1:12" x14ac:dyDescent="0.2">
      <c r="A186" s="102" t="s">
        <v>146</v>
      </c>
      <c r="B186" s="46">
        <v>878</v>
      </c>
      <c r="C186" s="46" t="s">
        <v>6</v>
      </c>
      <c r="D186" s="46" t="s">
        <v>6</v>
      </c>
      <c r="E186" s="46" t="s">
        <v>64</v>
      </c>
      <c r="F186" s="46" t="s">
        <v>8</v>
      </c>
      <c r="G186" s="17">
        <f>+G187+G204+G208+G198</f>
        <v>61862.564000000006</v>
      </c>
      <c r="H186" s="17">
        <f t="shared" ref="H186:I186" si="93">+H187+H204+H208+H198</f>
        <v>-1787.9700000000003</v>
      </c>
      <c r="I186" s="17">
        <f t="shared" si="93"/>
        <v>60074.594000000012</v>
      </c>
      <c r="J186" s="50">
        <v>62062.563999999998</v>
      </c>
      <c r="K186" s="64">
        <f>+G186-J186</f>
        <v>-199.99999999999272</v>
      </c>
      <c r="L186" s="64"/>
    </row>
    <row r="187" spans="1:12" x14ac:dyDescent="0.2">
      <c r="A187" s="77" t="s">
        <v>72</v>
      </c>
      <c r="B187" s="2">
        <v>878</v>
      </c>
      <c r="C187" s="2" t="s">
        <v>23</v>
      </c>
      <c r="D187" s="2" t="s">
        <v>6</v>
      </c>
      <c r="E187" s="2" t="s">
        <v>64</v>
      </c>
      <c r="F187" s="2" t="s">
        <v>8</v>
      </c>
      <c r="G187" s="3">
        <f>+G188+G195</f>
        <v>30876.5</v>
      </c>
      <c r="H187" s="3">
        <f t="shared" ref="H187:I187" si="94">+H188+H195</f>
        <v>-3084.7567200000003</v>
      </c>
      <c r="I187" s="3">
        <f t="shared" si="94"/>
        <v>27791.743280000002</v>
      </c>
      <c r="K187" s="64"/>
    </row>
    <row r="188" spans="1:12" ht="25.5" x14ac:dyDescent="0.2">
      <c r="A188" s="77" t="s">
        <v>40</v>
      </c>
      <c r="B188" s="2">
        <v>878</v>
      </c>
      <c r="C188" s="2" t="s">
        <v>23</v>
      </c>
      <c r="D188" s="2" t="s">
        <v>98</v>
      </c>
      <c r="E188" s="2" t="s">
        <v>64</v>
      </c>
      <c r="F188" s="2" t="s">
        <v>8</v>
      </c>
      <c r="G188" s="3">
        <f>+G189</f>
        <v>10771.5</v>
      </c>
      <c r="H188" s="3">
        <f t="shared" ref="H188:I188" si="95">+H189</f>
        <v>-818.18672000000015</v>
      </c>
      <c r="I188" s="3">
        <f t="shared" si="95"/>
        <v>9953.3132800000003</v>
      </c>
      <c r="K188" s="64"/>
    </row>
    <row r="189" spans="1:12" x14ac:dyDescent="0.2">
      <c r="A189" s="77" t="s">
        <v>142</v>
      </c>
      <c r="B189" s="2">
        <v>878</v>
      </c>
      <c r="C189" s="2" t="s">
        <v>23</v>
      </c>
      <c r="D189" s="2" t="s">
        <v>98</v>
      </c>
      <c r="E189" s="2" t="s">
        <v>69</v>
      </c>
      <c r="F189" s="2" t="s">
        <v>8</v>
      </c>
      <c r="G189" s="3">
        <f>+G190+G193+G194+G192</f>
        <v>10771.5</v>
      </c>
      <c r="H189" s="3">
        <f t="shared" ref="H189:I189" si="96">+H190+H193+H194+H192</f>
        <v>-818.18672000000015</v>
      </c>
      <c r="I189" s="3">
        <f t="shared" si="96"/>
        <v>9953.3132800000003</v>
      </c>
      <c r="K189" s="64"/>
      <c r="L189" s="64"/>
    </row>
    <row r="190" spans="1:12" x14ac:dyDescent="0.2">
      <c r="A190" s="77" t="s">
        <v>142</v>
      </c>
      <c r="B190" s="2">
        <v>878</v>
      </c>
      <c r="C190" s="2" t="s">
        <v>23</v>
      </c>
      <c r="D190" s="2" t="s">
        <v>98</v>
      </c>
      <c r="E190" s="2" t="s">
        <v>70</v>
      </c>
      <c r="F190" s="2" t="s">
        <v>8</v>
      </c>
      <c r="G190" s="3">
        <f>+G191</f>
        <v>7059</v>
      </c>
      <c r="H190" s="3">
        <f t="shared" ref="H190:I190" si="97">+H191</f>
        <v>1100</v>
      </c>
      <c r="I190" s="3">
        <f t="shared" si="97"/>
        <v>8159</v>
      </c>
      <c r="K190" s="88"/>
    </row>
    <row r="191" spans="1:12" ht="51" x14ac:dyDescent="0.2">
      <c r="A191" s="77" t="s">
        <v>21</v>
      </c>
      <c r="B191" s="2">
        <v>878</v>
      </c>
      <c r="C191" s="2" t="s">
        <v>23</v>
      </c>
      <c r="D191" s="2" t="s">
        <v>98</v>
      </c>
      <c r="E191" s="2" t="s">
        <v>70</v>
      </c>
      <c r="F191" s="2">
        <v>100</v>
      </c>
      <c r="G191" s="3">
        <f>23075-16016</f>
        <v>7059</v>
      </c>
      <c r="H191" s="3">
        <f>2000-900</f>
        <v>1100</v>
      </c>
      <c r="I191" s="3">
        <f t="shared" ref="I191:I194" si="98">+G191+H191</f>
        <v>8159</v>
      </c>
      <c r="K191" s="88"/>
    </row>
    <row r="192" spans="1:12" ht="51" x14ac:dyDescent="0.2">
      <c r="A192" s="77" t="s">
        <v>21</v>
      </c>
      <c r="B192" s="2">
        <v>878</v>
      </c>
      <c r="C192" s="2" t="s">
        <v>23</v>
      </c>
      <c r="D192" s="2" t="s">
        <v>98</v>
      </c>
      <c r="E192" s="2" t="s">
        <v>217</v>
      </c>
      <c r="F192" s="2">
        <v>100</v>
      </c>
      <c r="G192" s="3">
        <v>20</v>
      </c>
      <c r="H192" s="3"/>
      <c r="I192" s="3">
        <f t="shared" si="98"/>
        <v>20</v>
      </c>
      <c r="K192" s="88"/>
    </row>
    <row r="193" spans="1:11" ht="25.5" x14ac:dyDescent="0.2">
      <c r="A193" s="77" t="s">
        <v>66</v>
      </c>
      <c r="B193" s="2">
        <v>878</v>
      </c>
      <c r="C193" s="2" t="s">
        <v>23</v>
      </c>
      <c r="D193" s="2" t="s">
        <v>98</v>
      </c>
      <c r="E193" s="2" t="s">
        <v>71</v>
      </c>
      <c r="F193" s="2" t="s">
        <v>16</v>
      </c>
      <c r="G193" s="3">
        <f>369.6+7409-20-4089</f>
        <v>3669.6000000000004</v>
      </c>
      <c r="H193" s="3">
        <f>98.6-2000-16.78672</f>
        <v>-1918.1867200000002</v>
      </c>
      <c r="I193" s="3">
        <f t="shared" si="98"/>
        <v>1751.4132800000002</v>
      </c>
      <c r="K193" s="88"/>
    </row>
    <row r="194" spans="1:11" x14ac:dyDescent="0.2">
      <c r="A194" s="77" t="s">
        <v>24</v>
      </c>
      <c r="B194" s="2">
        <v>878</v>
      </c>
      <c r="C194" s="2" t="s">
        <v>23</v>
      </c>
      <c r="D194" s="2" t="s">
        <v>98</v>
      </c>
      <c r="E194" s="2" t="s">
        <v>71</v>
      </c>
      <c r="F194" s="2" t="s">
        <v>25</v>
      </c>
      <c r="G194" s="3">
        <v>22.9</v>
      </c>
      <c r="H194" s="3"/>
      <c r="I194" s="3">
        <f t="shared" si="98"/>
        <v>22.9</v>
      </c>
      <c r="K194" s="88"/>
    </row>
    <row r="195" spans="1:11" x14ac:dyDescent="0.2">
      <c r="A195" s="102" t="s">
        <v>315</v>
      </c>
      <c r="B195" s="2">
        <v>878</v>
      </c>
      <c r="C195" s="2" t="s">
        <v>23</v>
      </c>
      <c r="D195" s="2">
        <v>13</v>
      </c>
      <c r="E195" s="2"/>
      <c r="F195" s="2"/>
      <c r="G195" s="3">
        <f>+G196+G197</f>
        <v>20105</v>
      </c>
      <c r="H195" s="3">
        <f t="shared" ref="H195:I195" si="99">+H196+H197</f>
        <v>-2266.5700000000002</v>
      </c>
      <c r="I195" s="3">
        <f t="shared" si="99"/>
        <v>17838.43</v>
      </c>
      <c r="J195" s="3"/>
      <c r="K195" s="88"/>
    </row>
    <row r="196" spans="1:11" ht="51" x14ac:dyDescent="0.2">
      <c r="A196" s="77" t="s">
        <v>21</v>
      </c>
      <c r="B196" s="2">
        <v>878</v>
      </c>
      <c r="C196" s="2" t="s">
        <v>23</v>
      </c>
      <c r="D196" s="2">
        <v>13</v>
      </c>
      <c r="E196" s="2" t="s">
        <v>316</v>
      </c>
      <c r="F196" s="2">
        <v>100</v>
      </c>
      <c r="G196" s="3">
        <v>16016</v>
      </c>
      <c r="H196" s="3">
        <v>-1500</v>
      </c>
      <c r="I196" s="3">
        <f t="shared" ref="I196:I197" si="100">+G196+H196</f>
        <v>14516</v>
      </c>
      <c r="J196" s="3"/>
      <c r="K196" s="88"/>
    </row>
    <row r="197" spans="1:11" ht="25.5" x14ac:dyDescent="0.2">
      <c r="A197" s="77" t="s">
        <v>66</v>
      </c>
      <c r="B197" s="2">
        <v>878</v>
      </c>
      <c r="C197" s="2" t="s">
        <v>23</v>
      </c>
      <c r="D197" s="2">
        <v>13</v>
      </c>
      <c r="E197" s="2" t="s">
        <v>316</v>
      </c>
      <c r="F197" s="2">
        <v>200</v>
      </c>
      <c r="G197" s="3">
        <v>4089</v>
      </c>
      <c r="H197" s="3">
        <v>-766.57</v>
      </c>
      <c r="I197" s="3">
        <f t="shared" si="100"/>
        <v>3322.43</v>
      </c>
      <c r="J197" s="3"/>
      <c r="K197" s="88"/>
    </row>
    <row r="198" spans="1:11" x14ac:dyDescent="0.2">
      <c r="A198" s="102" t="s">
        <v>260</v>
      </c>
      <c r="B198" s="131">
        <v>878</v>
      </c>
      <c r="C198" s="131" t="s">
        <v>12</v>
      </c>
      <c r="D198" s="131" t="s">
        <v>6</v>
      </c>
      <c r="E198" s="131" t="s">
        <v>64</v>
      </c>
      <c r="F198" s="131" t="s">
        <v>8</v>
      </c>
      <c r="G198" s="23">
        <f>+G199</f>
        <v>1736.8</v>
      </c>
      <c r="H198" s="23">
        <f t="shared" ref="H198:I202" si="101">+H199</f>
        <v>0</v>
      </c>
      <c r="I198" s="23">
        <f t="shared" si="101"/>
        <v>1736.8</v>
      </c>
      <c r="K198" s="88"/>
    </row>
    <row r="199" spans="1:11" x14ac:dyDescent="0.2">
      <c r="A199" s="77" t="s">
        <v>261</v>
      </c>
      <c r="B199" s="2">
        <v>878</v>
      </c>
      <c r="C199" s="2" t="s">
        <v>12</v>
      </c>
      <c r="D199" s="2" t="s">
        <v>96</v>
      </c>
      <c r="E199" s="2" t="s">
        <v>64</v>
      </c>
      <c r="F199" s="2" t="s">
        <v>8</v>
      </c>
      <c r="G199" s="3">
        <f>+G200</f>
        <v>1736.8</v>
      </c>
      <c r="H199" s="3">
        <f t="shared" si="101"/>
        <v>0</v>
      </c>
      <c r="I199" s="3">
        <f t="shared" si="101"/>
        <v>1736.8</v>
      </c>
      <c r="K199" s="88"/>
    </row>
    <row r="200" spans="1:11" x14ac:dyDescent="0.2">
      <c r="A200" s="77" t="s">
        <v>261</v>
      </c>
      <c r="B200" s="2">
        <v>878</v>
      </c>
      <c r="C200" s="2" t="s">
        <v>12</v>
      </c>
      <c r="D200" s="2" t="s">
        <v>96</v>
      </c>
      <c r="E200" s="2" t="s">
        <v>262</v>
      </c>
      <c r="F200" s="2" t="s">
        <v>8</v>
      </c>
      <c r="G200" s="3">
        <f>+G201</f>
        <v>1736.8</v>
      </c>
      <c r="H200" s="3">
        <f t="shared" si="101"/>
        <v>0</v>
      </c>
      <c r="I200" s="3">
        <f t="shared" si="101"/>
        <v>1736.8</v>
      </c>
      <c r="K200" s="88"/>
    </row>
    <row r="201" spans="1:11" x14ac:dyDescent="0.2">
      <c r="A201" s="77" t="s">
        <v>261</v>
      </c>
      <c r="B201" s="2">
        <v>878</v>
      </c>
      <c r="C201" s="2" t="s">
        <v>12</v>
      </c>
      <c r="D201" s="2" t="s">
        <v>96</v>
      </c>
      <c r="E201" s="2" t="s">
        <v>262</v>
      </c>
      <c r="F201" s="2" t="s">
        <v>8</v>
      </c>
      <c r="G201" s="3">
        <f>+G202</f>
        <v>1736.8</v>
      </c>
      <c r="H201" s="3">
        <f t="shared" si="101"/>
        <v>0</v>
      </c>
      <c r="I201" s="3">
        <f t="shared" si="101"/>
        <v>1736.8</v>
      </c>
      <c r="K201" s="88"/>
    </row>
    <row r="202" spans="1:11" ht="25.5" x14ac:dyDescent="0.2">
      <c r="A202" s="77" t="s">
        <v>263</v>
      </c>
      <c r="B202" s="2">
        <v>878</v>
      </c>
      <c r="C202" s="2" t="s">
        <v>12</v>
      </c>
      <c r="D202" s="2" t="s">
        <v>96</v>
      </c>
      <c r="E202" s="2" t="s">
        <v>264</v>
      </c>
      <c r="F202" s="2" t="s">
        <v>8</v>
      </c>
      <c r="G202" s="3">
        <f>+G203</f>
        <v>1736.8</v>
      </c>
      <c r="H202" s="3">
        <f t="shared" si="101"/>
        <v>0</v>
      </c>
      <c r="I202" s="3">
        <f t="shared" si="101"/>
        <v>1736.8</v>
      </c>
      <c r="K202" s="88"/>
    </row>
    <row r="203" spans="1:11" x14ac:dyDescent="0.2">
      <c r="A203" s="77" t="s">
        <v>17</v>
      </c>
      <c r="B203" s="2">
        <v>878</v>
      </c>
      <c r="C203" s="2" t="s">
        <v>12</v>
      </c>
      <c r="D203" s="2" t="s">
        <v>96</v>
      </c>
      <c r="E203" s="2" t="s">
        <v>264</v>
      </c>
      <c r="F203" s="2" t="s">
        <v>18</v>
      </c>
      <c r="G203" s="3">
        <v>1736.8</v>
      </c>
      <c r="H203" s="3"/>
      <c r="I203" s="3">
        <f>+G203+H203</f>
        <v>1736.8</v>
      </c>
      <c r="K203" s="88"/>
    </row>
    <row r="204" spans="1:11" ht="25.5" x14ac:dyDescent="0.2">
      <c r="A204" s="77" t="s">
        <v>47</v>
      </c>
      <c r="B204" s="2">
        <v>878</v>
      </c>
      <c r="C204" s="2" t="s">
        <v>99</v>
      </c>
      <c r="D204" s="2" t="s">
        <v>6</v>
      </c>
      <c r="E204" s="2" t="s">
        <v>64</v>
      </c>
      <c r="F204" s="2" t="s">
        <v>8</v>
      </c>
      <c r="G204" s="3">
        <f>+G205</f>
        <v>10</v>
      </c>
      <c r="H204" s="3">
        <f t="shared" ref="H204:I206" si="102">+H205</f>
        <v>0</v>
      </c>
      <c r="I204" s="3">
        <f t="shared" si="102"/>
        <v>10</v>
      </c>
    </row>
    <row r="205" spans="1:11" ht="25.5" x14ac:dyDescent="0.2">
      <c r="A205" s="77" t="s">
        <v>48</v>
      </c>
      <c r="B205" s="2">
        <v>878</v>
      </c>
      <c r="C205" s="2" t="s">
        <v>99</v>
      </c>
      <c r="D205" s="2" t="s">
        <v>23</v>
      </c>
      <c r="E205" s="2" t="s">
        <v>64</v>
      </c>
      <c r="F205" s="2" t="s">
        <v>8</v>
      </c>
      <c r="G205" s="3">
        <f>+G206</f>
        <v>10</v>
      </c>
      <c r="H205" s="3">
        <f t="shared" si="102"/>
        <v>0</v>
      </c>
      <c r="I205" s="3">
        <f t="shared" si="102"/>
        <v>10</v>
      </c>
    </row>
    <row r="206" spans="1:11" x14ac:dyDescent="0.2">
      <c r="A206" s="77" t="s">
        <v>84</v>
      </c>
      <c r="B206" s="2">
        <v>878</v>
      </c>
      <c r="C206" s="2" t="s">
        <v>99</v>
      </c>
      <c r="D206" s="2" t="s">
        <v>23</v>
      </c>
      <c r="E206" s="2" t="s">
        <v>85</v>
      </c>
      <c r="F206" s="2" t="s">
        <v>8</v>
      </c>
      <c r="G206" s="3">
        <f>+G207</f>
        <v>10</v>
      </c>
      <c r="H206" s="3">
        <f t="shared" si="102"/>
        <v>0</v>
      </c>
      <c r="I206" s="3">
        <f t="shared" si="102"/>
        <v>10</v>
      </c>
    </row>
    <row r="207" spans="1:11" x14ac:dyDescent="0.2">
      <c r="A207" s="77" t="s">
        <v>77</v>
      </c>
      <c r="B207" s="2">
        <v>878</v>
      </c>
      <c r="C207" s="2" t="s">
        <v>99</v>
      </c>
      <c r="D207" s="2" t="s">
        <v>23</v>
      </c>
      <c r="E207" s="2" t="s">
        <v>85</v>
      </c>
      <c r="F207" s="2" t="s">
        <v>103</v>
      </c>
      <c r="G207" s="3">
        <v>10</v>
      </c>
      <c r="H207" s="3"/>
      <c r="I207" s="3">
        <f>+G207+H207</f>
        <v>10</v>
      </c>
    </row>
    <row r="208" spans="1:11" ht="38.25" x14ac:dyDescent="0.2">
      <c r="A208" s="77" t="s">
        <v>74</v>
      </c>
      <c r="B208" s="2">
        <v>878</v>
      </c>
      <c r="C208" s="2" t="s">
        <v>102</v>
      </c>
      <c r="D208" s="2"/>
      <c r="E208" s="2"/>
      <c r="F208" s="2"/>
      <c r="G208" s="3">
        <f>+G209+G212</f>
        <v>29239.264000000003</v>
      </c>
      <c r="H208" s="3">
        <f t="shared" ref="H208:I208" si="103">+H209+H212</f>
        <v>1296.7867200000001</v>
      </c>
      <c r="I208" s="3">
        <f t="shared" si="103"/>
        <v>30536.050720000003</v>
      </c>
    </row>
    <row r="209" spans="1:11" ht="25.5" x14ac:dyDescent="0.2">
      <c r="A209" s="77" t="s">
        <v>49</v>
      </c>
      <c r="B209" s="2">
        <v>878</v>
      </c>
      <c r="C209" s="2" t="s">
        <v>102</v>
      </c>
      <c r="D209" s="4" t="s">
        <v>23</v>
      </c>
      <c r="E209" s="2" t="s">
        <v>105</v>
      </c>
      <c r="F209" s="2"/>
      <c r="G209" s="3">
        <f>+G210</f>
        <v>27117.4</v>
      </c>
      <c r="H209" s="3">
        <f t="shared" ref="H209:I210" si="104">+H210</f>
        <v>900</v>
      </c>
      <c r="I209" s="3">
        <f t="shared" si="104"/>
        <v>28017.4</v>
      </c>
    </row>
    <row r="210" spans="1:11" x14ac:dyDescent="0.2">
      <c r="A210" s="77" t="s">
        <v>50</v>
      </c>
      <c r="B210" s="2">
        <v>878</v>
      </c>
      <c r="C210" s="2" t="s">
        <v>102</v>
      </c>
      <c r="D210" s="4" t="s">
        <v>23</v>
      </c>
      <c r="E210" s="2" t="s">
        <v>105</v>
      </c>
      <c r="F210" s="2"/>
      <c r="G210" s="3">
        <f>+G211</f>
        <v>27117.4</v>
      </c>
      <c r="H210" s="3">
        <f t="shared" si="104"/>
        <v>900</v>
      </c>
      <c r="I210" s="3">
        <f t="shared" si="104"/>
        <v>28017.4</v>
      </c>
    </row>
    <row r="211" spans="1:11" x14ac:dyDescent="0.2">
      <c r="A211" s="77" t="s">
        <v>17</v>
      </c>
      <c r="B211" s="2">
        <v>878</v>
      </c>
      <c r="C211" s="2" t="s">
        <v>102</v>
      </c>
      <c r="D211" s="4" t="s">
        <v>23</v>
      </c>
      <c r="E211" s="2" t="s">
        <v>105</v>
      </c>
      <c r="F211" s="2">
        <v>500</v>
      </c>
      <c r="G211" s="3">
        <v>27117.4</v>
      </c>
      <c r="H211" s="3">
        <v>900</v>
      </c>
      <c r="I211" s="3">
        <f>+G211+H211</f>
        <v>28017.4</v>
      </c>
    </row>
    <row r="212" spans="1:11" x14ac:dyDescent="0.2">
      <c r="A212" s="77" t="s">
        <v>51</v>
      </c>
      <c r="B212" s="2">
        <v>878</v>
      </c>
      <c r="C212" s="2" t="s">
        <v>102</v>
      </c>
      <c r="D212" s="2" t="s">
        <v>96</v>
      </c>
      <c r="E212" s="2" t="s">
        <v>64</v>
      </c>
      <c r="F212" s="2" t="s">
        <v>8</v>
      </c>
      <c r="G212" s="3">
        <f>+G213+G215+G217+G219+G221</f>
        <v>2121.864</v>
      </c>
      <c r="H212" s="3">
        <f t="shared" ref="H212:I212" si="105">+H213+H215+H217+H219+H221</f>
        <v>396.78672</v>
      </c>
      <c r="I212" s="3">
        <f t="shared" si="105"/>
        <v>2518.6507200000001</v>
      </c>
    </row>
    <row r="213" spans="1:11" ht="38.25" x14ac:dyDescent="0.2">
      <c r="A213" s="77" t="s">
        <v>332</v>
      </c>
      <c r="B213" s="2">
        <v>878</v>
      </c>
      <c r="C213" s="2" t="s">
        <v>102</v>
      </c>
      <c r="D213" s="2" t="s">
        <v>96</v>
      </c>
      <c r="E213" s="2" t="s">
        <v>331</v>
      </c>
      <c r="F213" s="2"/>
      <c r="G213" s="3">
        <f>+G214</f>
        <v>0</v>
      </c>
      <c r="H213" s="3">
        <f t="shared" ref="H213:I213" si="106">+H214</f>
        <v>200</v>
      </c>
      <c r="I213" s="3">
        <f t="shared" si="106"/>
        <v>200</v>
      </c>
    </row>
    <row r="214" spans="1:11" x14ac:dyDescent="0.2">
      <c r="A214" s="77" t="s">
        <v>17</v>
      </c>
      <c r="B214" s="2">
        <v>878</v>
      </c>
      <c r="C214" s="2" t="s">
        <v>102</v>
      </c>
      <c r="D214" s="2" t="s">
        <v>96</v>
      </c>
      <c r="E214" s="2" t="s">
        <v>331</v>
      </c>
      <c r="F214" s="2">
        <v>500</v>
      </c>
      <c r="G214" s="3"/>
      <c r="H214" s="3">
        <v>200</v>
      </c>
      <c r="I214" s="3">
        <f>+G214+H214</f>
        <v>200</v>
      </c>
    </row>
    <row r="215" spans="1:11" x14ac:dyDescent="0.2">
      <c r="A215" s="77" t="s">
        <v>143</v>
      </c>
      <c r="B215" s="2">
        <v>878</v>
      </c>
      <c r="C215" s="2" t="s">
        <v>102</v>
      </c>
      <c r="D215" s="2" t="s">
        <v>96</v>
      </c>
      <c r="E215" s="2" t="s">
        <v>80</v>
      </c>
      <c r="F215" s="2"/>
      <c r="G215" s="3">
        <f>+G216</f>
        <v>6</v>
      </c>
      <c r="H215" s="3">
        <f t="shared" ref="H215:I215" si="107">+H216</f>
        <v>0</v>
      </c>
      <c r="I215" s="3">
        <f t="shared" si="107"/>
        <v>6</v>
      </c>
    </row>
    <row r="216" spans="1:11" x14ac:dyDescent="0.2">
      <c r="A216" s="77" t="s">
        <v>17</v>
      </c>
      <c r="B216" s="2">
        <v>878</v>
      </c>
      <c r="C216" s="2" t="s">
        <v>102</v>
      </c>
      <c r="D216" s="2" t="s">
        <v>96</v>
      </c>
      <c r="E216" s="2" t="s">
        <v>80</v>
      </c>
      <c r="F216" s="2">
        <v>500</v>
      </c>
      <c r="G216" s="3">
        <v>6</v>
      </c>
      <c r="H216" s="3"/>
      <c r="I216" s="3">
        <f>+G216+H216</f>
        <v>6</v>
      </c>
    </row>
    <row r="217" spans="1:11" ht="63.75" x14ac:dyDescent="0.2">
      <c r="A217" s="77" t="s">
        <v>195</v>
      </c>
      <c r="B217" s="2">
        <v>878</v>
      </c>
      <c r="C217" s="2" t="s">
        <v>102</v>
      </c>
      <c r="D217" s="2" t="s">
        <v>96</v>
      </c>
      <c r="E217" s="2" t="s">
        <v>552</v>
      </c>
      <c r="F217" s="2"/>
      <c r="G217" s="3">
        <f>+G218</f>
        <v>1609.2</v>
      </c>
      <c r="H217" s="3">
        <f t="shared" ref="H217:I217" si="108">+H218</f>
        <v>16.786719999999999</v>
      </c>
      <c r="I217" s="3">
        <f t="shared" si="108"/>
        <v>1625.9867200000001</v>
      </c>
    </row>
    <row r="218" spans="1:11" x14ac:dyDescent="0.2">
      <c r="A218" s="77" t="s">
        <v>17</v>
      </c>
      <c r="B218" s="2">
        <v>878</v>
      </c>
      <c r="C218" s="2" t="s">
        <v>102</v>
      </c>
      <c r="D218" s="2" t="s">
        <v>96</v>
      </c>
      <c r="E218" s="2" t="s">
        <v>552</v>
      </c>
      <c r="F218" s="2" t="s">
        <v>18</v>
      </c>
      <c r="G218" s="3">
        <f>1412.2+197</f>
        <v>1609.2</v>
      </c>
      <c r="H218" s="3">
        <v>16.786719999999999</v>
      </c>
      <c r="I218" s="3">
        <f>+G218+H218</f>
        <v>1625.9867200000001</v>
      </c>
    </row>
    <row r="219" spans="1:11" ht="38.25" x14ac:dyDescent="0.2">
      <c r="A219" s="9" t="s">
        <v>344</v>
      </c>
      <c r="B219" s="2">
        <v>878</v>
      </c>
      <c r="C219" s="2" t="s">
        <v>102</v>
      </c>
      <c r="D219" s="2" t="s">
        <v>96</v>
      </c>
      <c r="E219" s="2" t="s">
        <v>339</v>
      </c>
      <c r="F219" s="2"/>
      <c r="G219" s="3">
        <f>+G220</f>
        <v>0</v>
      </c>
      <c r="H219" s="3">
        <f t="shared" ref="H219:I219" si="109">+H220</f>
        <v>180</v>
      </c>
      <c r="I219" s="3">
        <f t="shared" si="109"/>
        <v>180</v>
      </c>
    </row>
    <row r="220" spans="1:11" x14ac:dyDescent="0.2">
      <c r="A220" s="77" t="s">
        <v>17</v>
      </c>
      <c r="B220" s="2">
        <v>878</v>
      </c>
      <c r="C220" s="2" t="s">
        <v>102</v>
      </c>
      <c r="D220" s="2" t="s">
        <v>96</v>
      </c>
      <c r="E220" s="2" t="s">
        <v>339</v>
      </c>
      <c r="F220" s="2">
        <v>500</v>
      </c>
      <c r="G220" s="3"/>
      <c r="H220" s="3">
        <v>180</v>
      </c>
      <c r="I220" s="3">
        <f>+G220+H220</f>
        <v>180</v>
      </c>
    </row>
    <row r="221" spans="1:11" ht="25.5" x14ac:dyDescent="0.2">
      <c r="A221" s="77" t="s">
        <v>243</v>
      </c>
      <c r="B221" s="2">
        <v>878</v>
      </c>
      <c r="C221" s="2" t="s">
        <v>102</v>
      </c>
      <c r="D221" s="2" t="s">
        <v>96</v>
      </c>
      <c r="E221" s="40" t="s">
        <v>244</v>
      </c>
      <c r="F221" s="2"/>
      <c r="G221" s="3">
        <f>+G222</f>
        <v>506.66399999999999</v>
      </c>
      <c r="H221" s="3">
        <f t="shared" ref="H221:I221" si="110">+H222</f>
        <v>0</v>
      </c>
      <c r="I221" s="3">
        <f t="shared" si="110"/>
        <v>506.66399999999999</v>
      </c>
    </row>
    <row r="222" spans="1:11" x14ac:dyDescent="0.2">
      <c r="A222" s="77" t="s">
        <v>17</v>
      </c>
      <c r="B222" s="2">
        <v>878</v>
      </c>
      <c r="C222" s="2" t="s">
        <v>102</v>
      </c>
      <c r="D222" s="2" t="s">
        <v>96</v>
      </c>
      <c r="E222" s="40" t="s">
        <v>244</v>
      </c>
      <c r="F222" s="2">
        <v>500</v>
      </c>
      <c r="G222" s="3">
        <v>506.66399999999999</v>
      </c>
      <c r="H222" s="3"/>
      <c r="I222" s="3">
        <f>+G222+H222</f>
        <v>506.66399999999999</v>
      </c>
    </row>
    <row r="223" spans="1:11" x14ac:dyDescent="0.2">
      <c r="A223" s="102" t="s">
        <v>145</v>
      </c>
      <c r="B223" s="45">
        <v>879</v>
      </c>
      <c r="C223" s="45"/>
      <c r="D223" s="45"/>
      <c r="E223" s="45"/>
      <c r="F223" s="45"/>
      <c r="G223" s="23">
        <f>+G224+G268+G279+G292+G300+G307+G316+G319+G326+G331+G262</f>
        <v>61485.2</v>
      </c>
      <c r="H223" s="23">
        <f t="shared" ref="H223:I223" si="111">+H224+H268+H279+H292+H300+H307+H316+H319+H326+H331+H262</f>
        <v>-1011.0139999999999</v>
      </c>
      <c r="I223" s="23">
        <f t="shared" si="111"/>
        <v>60474.185999999994</v>
      </c>
      <c r="J223" s="50">
        <v>61485.2</v>
      </c>
      <c r="K223" s="64">
        <f>+G223-J223</f>
        <v>0</v>
      </c>
    </row>
    <row r="224" spans="1:11" s="63" customFormat="1" x14ac:dyDescent="0.2">
      <c r="A224" s="102" t="s">
        <v>72</v>
      </c>
      <c r="B224" s="124">
        <v>879</v>
      </c>
      <c r="C224" s="124" t="s">
        <v>23</v>
      </c>
      <c r="D224" s="32"/>
      <c r="E224" s="124"/>
      <c r="F224" s="124"/>
      <c r="G224" s="23">
        <f>+G225+G237+G250+G253+G246+G248+G230</f>
        <v>21213.8</v>
      </c>
      <c r="H224" s="23">
        <f t="shared" ref="H224:I224" si="112">+H225+H237+H250+H253+H246+H248+H230</f>
        <v>2476.17</v>
      </c>
      <c r="I224" s="23">
        <f t="shared" si="112"/>
        <v>23689.97</v>
      </c>
      <c r="K224" s="89"/>
    </row>
    <row r="225" spans="1:14" ht="25.5" x14ac:dyDescent="0.2">
      <c r="A225" s="77" t="s">
        <v>52</v>
      </c>
      <c r="B225" s="2">
        <v>879</v>
      </c>
      <c r="C225" s="2" t="s">
        <v>23</v>
      </c>
      <c r="D225" s="4" t="s">
        <v>12</v>
      </c>
      <c r="E225" s="2"/>
      <c r="F225" s="2"/>
      <c r="G225" s="3">
        <f>+G226+G228</f>
        <v>1123</v>
      </c>
      <c r="H225" s="3">
        <f t="shared" ref="H225:I225" si="113">+H226+H228</f>
        <v>251.32</v>
      </c>
      <c r="I225" s="3">
        <f t="shared" si="113"/>
        <v>1374.32</v>
      </c>
      <c r="J225" s="64"/>
      <c r="K225" s="88"/>
    </row>
    <row r="226" spans="1:14" x14ac:dyDescent="0.2">
      <c r="A226" s="9" t="s">
        <v>179</v>
      </c>
      <c r="B226" s="2">
        <v>879</v>
      </c>
      <c r="C226" s="2" t="s">
        <v>23</v>
      </c>
      <c r="D226" s="4" t="s">
        <v>12</v>
      </c>
      <c r="E226" s="2" t="s">
        <v>148</v>
      </c>
      <c r="F226" s="2"/>
      <c r="G226" s="3">
        <f>+G227</f>
        <v>1123</v>
      </c>
      <c r="H226" s="3">
        <f t="shared" ref="H226:I226" si="114">+H227</f>
        <v>153.32</v>
      </c>
      <c r="I226" s="3">
        <f t="shared" si="114"/>
        <v>1276.32</v>
      </c>
      <c r="K226" s="88"/>
    </row>
    <row r="227" spans="1:14" ht="51" x14ac:dyDescent="0.2">
      <c r="A227" s="9" t="s">
        <v>322</v>
      </c>
      <c r="B227" s="2">
        <v>879</v>
      </c>
      <c r="C227" s="2" t="s">
        <v>23</v>
      </c>
      <c r="D227" s="4" t="s">
        <v>12</v>
      </c>
      <c r="E227" s="2" t="s">
        <v>148</v>
      </c>
      <c r="F227" s="2">
        <v>100</v>
      </c>
      <c r="G227" s="3">
        <v>1123</v>
      </c>
      <c r="H227" s="3">
        <v>153.32</v>
      </c>
      <c r="I227" s="3">
        <f>+G227+H227</f>
        <v>1276.32</v>
      </c>
      <c r="J227" s="3"/>
      <c r="K227" s="88"/>
    </row>
    <row r="228" spans="1:14" ht="38.25" x14ac:dyDescent="0.2">
      <c r="A228" s="9" t="s">
        <v>340</v>
      </c>
      <c r="B228" s="2">
        <v>879</v>
      </c>
      <c r="C228" s="2" t="s">
        <v>23</v>
      </c>
      <c r="D228" s="4" t="s">
        <v>12</v>
      </c>
      <c r="E228" s="2" t="s">
        <v>339</v>
      </c>
      <c r="F228" s="2"/>
      <c r="G228" s="3">
        <f>+G229</f>
        <v>0</v>
      </c>
      <c r="H228" s="3">
        <f t="shared" ref="H228:I228" si="115">+H229</f>
        <v>98</v>
      </c>
      <c r="I228" s="3">
        <f t="shared" si="115"/>
        <v>98</v>
      </c>
      <c r="J228" s="3"/>
      <c r="K228" s="88"/>
    </row>
    <row r="229" spans="1:14" ht="51" x14ac:dyDescent="0.2">
      <c r="A229" s="9" t="s">
        <v>322</v>
      </c>
      <c r="B229" s="2">
        <v>879</v>
      </c>
      <c r="C229" s="2" t="s">
        <v>23</v>
      </c>
      <c r="D229" s="4" t="s">
        <v>12</v>
      </c>
      <c r="E229" s="2" t="s">
        <v>339</v>
      </c>
      <c r="F229" s="2">
        <v>100</v>
      </c>
      <c r="G229" s="3"/>
      <c r="H229" s="3">
        <v>98</v>
      </c>
      <c r="I229" s="3">
        <f>+G229+H229</f>
        <v>98</v>
      </c>
      <c r="J229" s="3"/>
      <c r="K229" s="88"/>
    </row>
    <row r="230" spans="1:14" ht="38.25" x14ac:dyDescent="0.2">
      <c r="A230" s="9" t="s">
        <v>323</v>
      </c>
      <c r="B230" s="2">
        <v>879</v>
      </c>
      <c r="C230" s="2" t="s">
        <v>23</v>
      </c>
      <c r="D230" s="2" t="s">
        <v>96</v>
      </c>
      <c r="E230" s="2"/>
      <c r="F230" s="2"/>
      <c r="G230" s="3">
        <f>+G231+G235</f>
        <v>1166</v>
      </c>
      <c r="H230" s="3">
        <f t="shared" ref="H230:I230" si="116">+H231+H235</f>
        <v>45</v>
      </c>
      <c r="I230" s="3">
        <f t="shared" si="116"/>
        <v>1211</v>
      </c>
      <c r="J230" s="3"/>
      <c r="K230" s="88"/>
    </row>
    <row r="231" spans="1:14" ht="25.5" x14ac:dyDescent="0.2">
      <c r="A231" s="20" t="s">
        <v>39</v>
      </c>
      <c r="B231" s="2">
        <v>879</v>
      </c>
      <c r="C231" s="2" t="s">
        <v>23</v>
      </c>
      <c r="D231" s="2" t="s">
        <v>96</v>
      </c>
      <c r="E231" s="2" t="s">
        <v>120</v>
      </c>
      <c r="F231" s="20"/>
      <c r="G231" s="3">
        <f>+G232</f>
        <v>1166</v>
      </c>
      <c r="H231" s="3">
        <f t="shared" ref="H231:I231" si="117">+H232</f>
        <v>0</v>
      </c>
      <c r="I231" s="3">
        <f t="shared" si="117"/>
        <v>1166</v>
      </c>
      <c r="K231" s="88"/>
    </row>
    <row r="232" spans="1:14" ht="25.5" x14ac:dyDescent="0.2">
      <c r="A232" s="20" t="s">
        <v>39</v>
      </c>
      <c r="B232" s="2">
        <v>879</v>
      </c>
      <c r="C232" s="2" t="s">
        <v>23</v>
      </c>
      <c r="D232" s="2" t="s">
        <v>96</v>
      </c>
      <c r="E232" s="2" t="s">
        <v>120</v>
      </c>
      <c r="F232" s="2" t="s">
        <v>8</v>
      </c>
      <c r="G232" s="3">
        <f>+G233+G234</f>
        <v>1166</v>
      </c>
      <c r="H232" s="3">
        <f t="shared" ref="H232:I232" si="118">+H233+H234</f>
        <v>0</v>
      </c>
      <c r="I232" s="3">
        <f t="shared" si="118"/>
        <v>1166</v>
      </c>
      <c r="K232" s="88"/>
    </row>
    <row r="233" spans="1:14" ht="51" x14ac:dyDescent="0.2">
      <c r="A233" s="77" t="s">
        <v>21</v>
      </c>
      <c r="B233" s="7">
        <v>879</v>
      </c>
      <c r="C233" s="2" t="s">
        <v>23</v>
      </c>
      <c r="D233" s="2" t="s">
        <v>96</v>
      </c>
      <c r="E233" s="2" t="s">
        <v>120</v>
      </c>
      <c r="F233" s="2">
        <v>100</v>
      </c>
      <c r="G233" s="3">
        <v>1046</v>
      </c>
      <c r="H233" s="3"/>
      <c r="I233" s="3">
        <f t="shared" ref="I233:I236" si="119">+G233+H233</f>
        <v>1046</v>
      </c>
      <c r="J233" s="3"/>
      <c r="K233" s="88"/>
    </row>
    <row r="234" spans="1:14" ht="25.5" x14ac:dyDescent="0.2">
      <c r="A234" s="77" t="s">
        <v>66</v>
      </c>
      <c r="B234" s="7">
        <v>879</v>
      </c>
      <c r="C234" s="2" t="s">
        <v>23</v>
      </c>
      <c r="D234" s="2" t="s">
        <v>96</v>
      </c>
      <c r="E234" s="2" t="s">
        <v>265</v>
      </c>
      <c r="F234" s="2">
        <v>200</v>
      </c>
      <c r="G234" s="3">
        <v>120</v>
      </c>
      <c r="H234" s="3"/>
      <c r="I234" s="3">
        <f t="shared" si="119"/>
        <v>120</v>
      </c>
      <c r="J234" s="3"/>
      <c r="K234" s="88"/>
    </row>
    <row r="235" spans="1:14" ht="38.25" x14ac:dyDescent="0.2">
      <c r="A235" s="9" t="s">
        <v>340</v>
      </c>
      <c r="B235" s="7">
        <v>879</v>
      </c>
      <c r="C235" s="2" t="s">
        <v>23</v>
      </c>
      <c r="D235" s="2" t="s">
        <v>96</v>
      </c>
      <c r="E235" s="2" t="s">
        <v>339</v>
      </c>
      <c r="F235" s="2"/>
      <c r="G235" s="3">
        <f>+G236</f>
        <v>0</v>
      </c>
      <c r="H235" s="3">
        <f t="shared" ref="H235:I235" si="120">+H236</f>
        <v>45</v>
      </c>
      <c r="I235" s="3">
        <f t="shared" si="120"/>
        <v>45</v>
      </c>
      <c r="J235" s="3"/>
      <c r="K235" s="88"/>
    </row>
    <row r="236" spans="1:14" ht="51" x14ac:dyDescent="0.2">
      <c r="A236" s="9" t="s">
        <v>322</v>
      </c>
      <c r="B236" s="7">
        <v>879</v>
      </c>
      <c r="C236" s="2" t="s">
        <v>23</v>
      </c>
      <c r="D236" s="2" t="s">
        <v>96</v>
      </c>
      <c r="E236" s="2" t="s">
        <v>339</v>
      </c>
      <c r="F236" s="2">
        <v>100</v>
      </c>
      <c r="G236" s="3"/>
      <c r="H236" s="3">
        <v>45</v>
      </c>
      <c r="I236" s="3">
        <f t="shared" si="119"/>
        <v>45</v>
      </c>
      <c r="J236" s="3"/>
      <c r="K236" s="88"/>
    </row>
    <row r="237" spans="1:14" ht="38.25" x14ac:dyDescent="0.2">
      <c r="A237" s="77" t="s">
        <v>53</v>
      </c>
      <c r="B237" s="2">
        <v>879</v>
      </c>
      <c r="C237" s="2" t="s">
        <v>23</v>
      </c>
      <c r="D237" s="2" t="s">
        <v>19</v>
      </c>
      <c r="E237" s="2" t="s">
        <v>64</v>
      </c>
      <c r="F237" s="2" t="s">
        <v>8</v>
      </c>
      <c r="G237" s="3">
        <f>+G238</f>
        <v>17841.8</v>
      </c>
      <c r="H237" s="3">
        <f t="shared" ref="H237:I237" si="121">+H238</f>
        <v>2179.85</v>
      </c>
      <c r="I237" s="3">
        <f t="shared" si="121"/>
        <v>20021.650000000001</v>
      </c>
      <c r="K237" s="88"/>
      <c r="N237" s="64"/>
    </row>
    <row r="238" spans="1:14" x14ac:dyDescent="0.2">
      <c r="A238" s="77" t="s">
        <v>151</v>
      </c>
      <c r="B238" s="2">
        <v>879</v>
      </c>
      <c r="C238" s="2" t="s">
        <v>23</v>
      </c>
      <c r="D238" s="2" t="s">
        <v>19</v>
      </c>
      <c r="E238" s="2" t="s">
        <v>69</v>
      </c>
      <c r="F238" s="2" t="s">
        <v>8</v>
      </c>
      <c r="G238" s="3">
        <f>+G240+G241+G242+G243+G244</f>
        <v>17841.8</v>
      </c>
      <c r="H238" s="3">
        <f t="shared" ref="H238:I238" si="122">+H240+H241+H242+H243+H244</f>
        <v>2179.85</v>
      </c>
      <c r="I238" s="3">
        <f t="shared" si="122"/>
        <v>20021.650000000001</v>
      </c>
      <c r="K238" s="88"/>
    </row>
    <row r="239" spans="1:14" x14ac:dyDescent="0.2">
      <c r="A239" s="77" t="s">
        <v>151</v>
      </c>
      <c r="B239" s="2">
        <v>879</v>
      </c>
      <c r="C239" s="2" t="s">
        <v>23</v>
      </c>
      <c r="D239" s="2" t="s">
        <v>19</v>
      </c>
      <c r="E239" s="2" t="s">
        <v>150</v>
      </c>
      <c r="F239" s="2" t="s">
        <v>8</v>
      </c>
      <c r="G239" s="3">
        <f>+G240</f>
        <v>14979</v>
      </c>
      <c r="H239" s="3">
        <f t="shared" ref="H239:I239" si="123">+H240</f>
        <v>2133.25</v>
      </c>
      <c r="I239" s="3">
        <f t="shared" si="123"/>
        <v>17112.25</v>
      </c>
      <c r="K239" s="88"/>
    </row>
    <row r="240" spans="1:14" ht="51" x14ac:dyDescent="0.2">
      <c r="A240" s="77" t="s">
        <v>21</v>
      </c>
      <c r="B240" s="2">
        <v>879</v>
      </c>
      <c r="C240" s="2" t="s">
        <v>23</v>
      </c>
      <c r="D240" s="2" t="s">
        <v>19</v>
      </c>
      <c r="E240" s="2" t="s">
        <v>70</v>
      </c>
      <c r="F240" s="2">
        <v>100</v>
      </c>
      <c r="G240" s="3">
        <v>14979</v>
      </c>
      <c r="H240" s="3">
        <f>-153.32+1500+766.57+20</f>
        <v>2133.25</v>
      </c>
      <c r="I240" s="3">
        <f t="shared" ref="I240:I245" si="124">+G240+H240</f>
        <v>17112.25</v>
      </c>
      <c r="J240" s="3"/>
      <c r="K240" s="88"/>
    </row>
    <row r="241" spans="1:11" ht="51" x14ac:dyDescent="0.2">
      <c r="A241" s="77" t="s">
        <v>21</v>
      </c>
      <c r="B241" s="2">
        <v>879</v>
      </c>
      <c r="C241" s="2" t="s">
        <v>23</v>
      </c>
      <c r="D241" s="2" t="s">
        <v>19</v>
      </c>
      <c r="E241" s="2" t="s">
        <v>71</v>
      </c>
      <c r="F241" s="2" t="s">
        <v>22</v>
      </c>
      <c r="G241" s="3">
        <v>20</v>
      </c>
      <c r="H241" s="3">
        <v>-20</v>
      </c>
      <c r="I241" s="3">
        <f t="shared" si="124"/>
        <v>0</v>
      </c>
      <c r="J241" s="3"/>
      <c r="K241" s="88"/>
    </row>
    <row r="242" spans="1:11" ht="25.5" x14ac:dyDescent="0.2">
      <c r="A242" s="77" t="s">
        <v>66</v>
      </c>
      <c r="B242" s="2">
        <v>879</v>
      </c>
      <c r="C242" s="2" t="s">
        <v>23</v>
      </c>
      <c r="D242" s="2" t="s">
        <v>19</v>
      </c>
      <c r="E242" s="2" t="s">
        <v>71</v>
      </c>
      <c r="F242" s="2" t="s">
        <v>16</v>
      </c>
      <c r="G242" s="3">
        <f>710.7+1947.1-20</f>
        <v>2637.8</v>
      </c>
      <c r="H242" s="3">
        <v>21.6</v>
      </c>
      <c r="I242" s="3">
        <f t="shared" si="124"/>
        <v>2659.4</v>
      </c>
      <c r="J242" s="3"/>
      <c r="K242" s="88"/>
    </row>
    <row r="243" spans="1:11" x14ac:dyDescent="0.2">
      <c r="A243" s="77" t="s">
        <v>24</v>
      </c>
      <c r="B243" s="2">
        <v>879</v>
      </c>
      <c r="C243" s="2" t="s">
        <v>23</v>
      </c>
      <c r="D243" s="2" t="s">
        <v>19</v>
      </c>
      <c r="E243" s="2" t="s">
        <v>71</v>
      </c>
      <c r="F243" s="2" t="s">
        <v>25</v>
      </c>
      <c r="G243" s="3">
        <v>205</v>
      </c>
      <c r="H243" s="3"/>
      <c r="I243" s="3">
        <f t="shared" si="124"/>
        <v>205</v>
      </c>
      <c r="J243" s="3"/>
      <c r="K243" s="88"/>
    </row>
    <row r="244" spans="1:11" ht="38.25" x14ac:dyDescent="0.2">
      <c r="A244" s="9" t="s">
        <v>340</v>
      </c>
      <c r="B244" s="2">
        <v>879</v>
      </c>
      <c r="C244" s="2" t="s">
        <v>23</v>
      </c>
      <c r="D244" s="2" t="s">
        <v>19</v>
      </c>
      <c r="E244" s="2" t="s">
        <v>339</v>
      </c>
      <c r="F244" s="2"/>
      <c r="G244" s="3">
        <f>+G245</f>
        <v>0</v>
      </c>
      <c r="H244" s="3">
        <f t="shared" ref="H244:I244" si="125">+H245</f>
        <v>45</v>
      </c>
      <c r="I244" s="3">
        <f t="shared" si="125"/>
        <v>45</v>
      </c>
      <c r="J244" s="3"/>
      <c r="K244" s="88"/>
    </row>
    <row r="245" spans="1:11" ht="51" x14ac:dyDescent="0.2">
      <c r="A245" s="9" t="s">
        <v>322</v>
      </c>
      <c r="B245" s="2">
        <v>879</v>
      </c>
      <c r="C245" s="2" t="s">
        <v>23</v>
      </c>
      <c r="D245" s="2" t="s">
        <v>19</v>
      </c>
      <c r="E245" s="2" t="s">
        <v>339</v>
      </c>
      <c r="F245" s="2">
        <v>100</v>
      </c>
      <c r="G245" s="3"/>
      <c r="H245" s="3">
        <v>45</v>
      </c>
      <c r="I245" s="3">
        <f t="shared" si="124"/>
        <v>45</v>
      </c>
      <c r="J245" s="3"/>
      <c r="K245" s="88"/>
    </row>
    <row r="246" spans="1:11" x14ac:dyDescent="0.2">
      <c r="A246" s="138" t="s">
        <v>193</v>
      </c>
      <c r="B246" s="2">
        <v>879</v>
      </c>
      <c r="C246" s="2" t="s">
        <v>23</v>
      </c>
      <c r="D246" s="2" t="s">
        <v>101</v>
      </c>
      <c r="E246" s="2"/>
      <c r="F246" s="2"/>
      <c r="G246" s="3">
        <f>+G247</f>
        <v>13</v>
      </c>
      <c r="H246" s="3">
        <f t="shared" ref="H246:I246" si="126">+H247</f>
        <v>0</v>
      </c>
      <c r="I246" s="3">
        <f t="shared" si="126"/>
        <v>13</v>
      </c>
      <c r="K246" s="88"/>
    </row>
    <row r="247" spans="1:11" ht="25.5" x14ac:dyDescent="0.2">
      <c r="A247" s="103" t="s">
        <v>66</v>
      </c>
      <c r="B247" s="2">
        <v>879</v>
      </c>
      <c r="C247" s="2" t="s">
        <v>23</v>
      </c>
      <c r="D247" s="2" t="s">
        <v>101</v>
      </c>
      <c r="E247" s="2" t="s">
        <v>232</v>
      </c>
      <c r="F247" s="2">
        <v>200</v>
      </c>
      <c r="G247" s="3">
        <v>13</v>
      </c>
      <c r="H247" s="3"/>
      <c r="I247" s="3">
        <f>+G247+H247</f>
        <v>13</v>
      </c>
      <c r="J247" s="3"/>
      <c r="K247" s="88"/>
    </row>
    <row r="248" spans="1:11" x14ac:dyDescent="0.2">
      <c r="A248" s="138" t="s">
        <v>240</v>
      </c>
      <c r="B248" s="2">
        <v>879</v>
      </c>
      <c r="C248" s="2" t="s">
        <v>23</v>
      </c>
      <c r="D248" s="4" t="s">
        <v>10</v>
      </c>
      <c r="E248" s="2"/>
      <c r="F248" s="2"/>
      <c r="G248" s="3">
        <f>+G249</f>
        <v>50</v>
      </c>
      <c r="H248" s="3">
        <f t="shared" ref="H248:I248" si="127">+H249</f>
        <v>0</v>
      </c>
      <c r="I248" s="3">
        <f t="shared" si="127"/>
        <v>50</v>
      </c>
      <c r="K248" s="88"/>
    </row>
    <row r="249" spans="1:11" x14ac:dyDescent="0.2">
      <c r="A249" s="103" t="s">
        <v>241</v>
      </c>
      <c r="B249" s="2">
        <v>879</v>
      </c>
      <c r="C249" s="2" t="s">
        <v>23</v>
      </c>
      <c r="D249" s="4" t="s">
        <v>10</v>
      </c>
      <c r="E249" s="2" t="s">
        <v>242</v>
      </c>
      <c r="F249" s="2">
        <v>800</v>
      </c>
      <c r="G249" s="3">
        <v>50</v>
      </c>
      <c r="H249" s="3"/>
      <c r="I249" s="3">
        <f>+G249+H249</f>
        <v>50</v>
      </c>
      <c r="J249" s="3"/>
      <c r="K249" s="88"/>
    </row>
    <row r="250" spans="1:11" x14ac:dyDescent="0.2">
      <c r="A250" s="102" t="s">
        <v>54</v>
      </c>
      <c r="B250" s="2">
        <v>879</v>
      </c>
      <c r="C250" s="2" t="s">
        <v>23</v>
      </c>
      <c r="D250" s="2" t="s">
        <v>104</v>
      </c>
      <c r="E250" s="2" t="s">
        <v>64</v>
      </c>
      <c r="F250" s="2" t="s">
        <v>8</v>
      </c>
      <c r="G250" s="3">
        <f>+G251</f>
        <v>100</v>
      </c>
      <c r="H250" s="3">
        <f t="shared" ref="H250:I251" si="128">+H251</f>
        <v>0</v>
      </c>
      <c r="I250" s="3">
        <f t="shared" si="128"/>
        <v>100</v>
      </c>
    </row>
    <row r="251" spans="1:11" ht="25.5" x14ac:dyDescent="0.2">
      <c r="A251" s="77" t="s">
        <v>147</v>
      </c>
      <c r="B251" s="2">
        <v>879</v>
      </c>
      <c r="C251" s="2" t="s">
        <v>23</v>
      </c>
      <c r="D251" s="2" t="s">
        <v>104</v>
      </c>
      <c r="E251" s="2" t="s">
        <v>78</v>
      </c>
      <c r="F251" s="2" t="s">
        <v>8</v>
      </c>
      <c r="G251" s="3">
        <f>+G252</f>
        <v>100</v>
      </c>
      <c r="H251" s="3">
        <f t="shared" si="128"/>
        <v>0</v>
      </c>
      <c r="I251" s="3">
        <f t="shared" si="128"/>
        <v>100</v>
      </c>
    </row>
    <row r="252" spans="1:11" x14ac:dyDescent="0.2">
      <c r="A252" s="77" t="s">
        <v>218</v>
      </c>
      <c r="B252" s="2">
        <v>879</v>
      </c>
      <c r="C252" s="2" t="s">
        <v>23</v>
      </c>
      <c r="D252" s="2" t="s">
        <v>104</v>
      </c>
      <c r="E252" s="2" t="s">
        <v>78</v>
      </c>
      <c r="F252" s="2" t="s">
        <v>25</v>
      </c>
      <c r="G252" s="3">
        <v>100</v>
      </c>
      <c r="H252" s="3"/>
      <c r="I252" s="3">
        <f>+G252+H252</f>
        <v>100</v>
      </c>
      <c r="J252" s="3"/>
    </row>
    <row r="253" spans="1:11" x14ac:dyDescent="0.2">
      <c r="A253" s="102" t="s">
        <v>55</v>
      </c>
      <c r="B253" s="2">
        <v>879</v>
      </c>
      <c r="C253" s="2" t="s">
        <v>23</v>
      </c>
      <c r="D253" s="2" t="s">
        <v>99</v>
      </c>
      <c r="E253" s="2" t="s">
        <v>64</v>
      </c>
      <c r="F253" s="2" t="s">
        <v>8</v>
      </c>
      <c r="G253" s="3">
        <f>+G254+G260</f>
        <v>920</v>
      </c>
      <c r="H253" s="3">
        <f t="shared" ref="H253:I253" si="129">+H254+H260</f>
        <v>0</v>
      </c>
      <c r="I253" s="3">
        <f t="shared" si="129"/>
        <v>920</v>
      </c>
    </row>
    <row r="254" spans="1:11" x14ac:dyDescent="0.2">
      <c r="A254" s="77" t="s">
        <v>55</v>
      </c>
      <c r="B254" s="2">
        <v>879</v>
      </c>
      <c r="C254" s="2" t="s">
        <v>23</v>
      </c>
      <c r="D254" s="2" t="s">
        <v>99</v>
      </c>
      <c r="E254" s="2" t="s">
        <v>75</v>
      </c>
      <c r="F254" s="2" t="s">
        <v>8</v>
      </c>
      <c r="G254" s="3">
        <f>+G255+G257</f>
        <v>820</v>
      </c>
      <c r="H254" s="3"/>
      <c r="I254" s="3">
        <f>+G254+H254</f>
        <v>820</v>
      </c>
    </row>
    <row r="255" spans="1:11" ht="38.25" x14ac:dyDescent="0.2">
      <c r="A255" s="77" t="s">
        <v>79</v>
      </c>
      <c r="B255" s="2">
        <v>879</v>
      </c>
      <c r="C255" s="2" t="s">
        <v>23</v>
      </c>
      <c r="D255" s="2" t="s">
        <v>99</v>
      </c>
      <c r="E255" s="2" t="s">
        <v>80</v>
      </c>
      <c r="F255" s="2" t="s">
        <v>8</v>
      </c>
      <c r="G255" s="3">
        <f>+G256</f>
        <v>1</v>
      </c>
      <c r="H255" s="3">
        <f t="shared" ref="H255:I255" si="130">+H256</f>
        <v>0</v>
      </c>
      <c r="I255" s="3">
        <f t="shared" si="130"/>
        <v>1</v>
      </c>
    </row>
    <row r="256" spans="1:11" ht="25.5" x14ac:dyDescent="0.2">
      <c r="A256" s="77" t="s">
        <v>66</v>
      </c>
      <c r="B256" s="2">
        <v>879</v>
      </c>
      <c r="C256" s="2" t="s">
        <v>23</v>
      </c>
      <c r="D256" s="2">
        <v>13</v>
      </c>
      <c r="E256" s="2" t="s">
        <v>80</v>
      </c>
      <c r="F256" s="2" t="s">
        <v>16</v>
      </c>
      <c r="G256" s="3">
        <v>1</v>
      </c>
      <c r="H256" s="3"/>
      <c r="I256" s="3">
        <f>+G256+H256</f>
        <v>1</v>
      </c>
      <c r="J256" s="3"/>
    </row>
    <row r="257" spans="1:11" ht="38.25" x14ac:dyDescent="0.2">
      <c r="A257" s="77" t="s">
        <v>81</v>
      </c>
      <c r="B257" s="2">
        <v>879</v>
      </c>
      <c r="C257" s="2" t="s">
        <v>23</v>
      </c>
      <c r="D257" s="2" t="s">
        <v>99</v>
      </c>
      <c r="E257" s="2" t="s">
        <v>82</v>
      </c>
      <c r="F257" s="2" t="s">
        <v>8</v>
      </c>
      <c r="G257" s="3">
        <f>+G258+G259</f>
        <v>819</v>
      </c>
      <c r="H257" s="3">
        <f t="shared" ref="H257:I257" si="131">+H258+H259</f>
        <v>0</v>
      </c>
      <c r="I257" s="3">
        <f t="shared" si="131"/>
        <v>819</v>
      </c>
    </row>
    <row r="258" spans="1:11" ht="51" x14ac:dyDescent="0.2">
      <c r="A258" s="77" t="s">
        <v>21</v>
      </c>
      <c r="B258" s="2">
        <v>879</v>
      </c>
      <c r="C258" s="2" t="s">
        <v>23</v>
      </c>
      <c r="D258" s="2" t="s">
        <v>99</v>
      </c>
      <c r="E258" s="2" t="s">
        <v>82</v>
      </c>
      <c r="F258" s="2">
        <v>100</v>
      </c>
      <c r="G258" s="3">
        <v>807</v>
      </c>
      <c r="H258" s="3"/>
      <c r="I258" s="3">
        <f t="shared" ref="I258:I259" si="132">+G258+H258</f>
        <v>807</v>
      </c>
      <c r="J258" s="3"/>
    </row>
    <row r="259" spans="1:11" ht="25.5" x14ac:dyDescent="0.2">
      <c r="A259" s="77" t="s">
        <v>66</v>
      </c>
      <c r="B259" s="2">
        <v>879</v>
      </c>
      <c r="C259" s="2" t="s">
        <v>23</v>
      </c>
      <c r="D259" s="2" t="s">
        <v>99</v>
      </c>
      <c r="E259" s="2" t="s">
        <v>82</v>
      </c>
      <c r="F259" s="2">
        <v>200</v>
      </c>
      <c r="G259" s="3">
        <v>12</v>
      </c>
      <c r="H259" s="3"/>
      <c r="I259" s="3">
        <f t="shared" si="132"/>
        <v>12</v>
      </c>
      <c r="J259" s="3"/>
    </row>
    <row r="260" spans="1:11" x14ac:dyDescent="0.2">
      <c r="A260" s="77" t="s">
        <v>246</v>
      </c>
      <c r="B260" s="2">
        <v>879</v>
      </c>
      <c r="C260" s="2" t="s">
        <v>23</v>
      </c>
      <c r="D260" s="2" t="s">
        <v>99</v>
      </c>
      <c r="E260" s="2" t="s">
        <v>247</v>
      </c>
      <c r="F260" s="2"/>
      <c r="G260" s="3">
        <f>+G261</f>
        <v>100</v>
      </c>
      <c r="H260" s="3">
        <f t="shared" ref="H260:I260" si="133">+H261</f>
        <v>0</v>
      </c>
      <c r="I260" s="3">
        <f t="shared" si="133"/>
        <v>100</v>
      </c>
    </row>
    <row r="261" spans="1:11" ht="25.5" x14ac:dyDescent="0.2">
      <c r="A261" s="77" t="s">
        <v>66</v>
      </c>
      <c r="B261" s="2">
        <v>879</v>
      </c>
      <c r="C261" s="2" t="s">
        <v>23</v>
      </c>
      <c r="D261" s="2" t="s">
        <v>99</v>
      </c>
      <c r="E261" s="2" t="s">
        <v>247</v>
      </c>
      <c r="F261" s="2">
        <v>200</v>
      </c>
      <c r="G261" s="3">
        <v>100</v>
      </c>
      <c r="H261" s="3"/>
      <c r="I261" s="3">
        <f>+G261+H261</f>
        <v>100</v>
      </c>
      <c r="J261" s="3"/>
    </row>
    <row r="262" spans="1:11" x14ac:dyDescent="0.2">
      <c r="A262" s="102" t="s">
        <v>260</v>
      </c>
      <c r="B262" s="128">
        <v>879</v>
      </c>
      <c r="C262" s="128" t="s">
        <v>12</v>
      </c>
      <c r="D262" s="128" t="s">
        <v>6</v>
      </c>
      <c r="E262" s="128" t="s">
        <v>64</v>
      </c>
      <c r="F262" s="128" t="s">
        <v>8</v>
      </c>
      <c r="G262" s="23">
        <f>+G263</f>
        <v>723.7</v>
      </c>
      <c r="H262" s="23">
        <f t="shared" ref="H262:I264" si="134">+H263</f>
        <v>0</v>
      </c>
      <c r="I262" s="23">
        <f t="shared" si="134"/>
        <v>723.7</v>
      </c>
      <c r="J262" s="3"/>
    </row>
    <row r="263" spans="1:11" x14ac:dyDescent="0.2">
      <c r="A263" s="77" t="s">
        <v>261</v>
      </c>
      <c r="B263" s="2">
        <v>879</v>
      </c>
      <c r="C263" s="2" t="s">
        <v>12</v>
      </c>
      <c r="D263" s="2" t="s">
        <v>96</v>
      </c>
      <c r="E263" s="2" t="s">
        <v>64</v>
      </c>
      <c r="F263" s="2" t="s">
        <v>8</v>
      </c>
      <c r="G263" s="3">
        <f>+G264</f>
        <v>723.7</v>
      </c>
      <c r="H263" s="3">
        <f t="shared" si="134"/>
        <v>0</v>
      </c>
      <c r="I263" s="3">
        <f t="shared" si="134"/>
        <v>723.7</v>
      </c>
      <c r="J263" s="3"/>
    </row>
    <row r="264" spans="1:11" x14ac:dyDescent="0.2">
      <c r="A264" s="77" t="s">
        <v>261</v>
      </c>
      <c r="B264" s="2">
        <v>879</v>
      </c>
      <c r="C264" s="2" t="s">
        <v>12</v>
      </c>
      <c r="D264" s="2" t="s">
        <v>96</v>
      </c>
      <c r="E264" s="2" t="s">
        <v>262</v>
      </c>
      <c r="F264" s="2" t="s">
        <v>8</v>
      </c>
      <c r="G264" s="3">
        <f>+G265</f>
        <v>723.7</v>
      </c>
      <c r="H264" s="3">
        <f t="shared" si="134"/>
        <v>0</v>
      </c>
      <c r="I264" s="3">
        <f t="shared" si="134"/>
        <v>723.7</v>
      </c>
      <c r="J264" s="3"/>
    </row>
    <row r="265" spans="1:11" ht="25.5" x14ac:dyDescent="0.2">
      <c r="A265" s="77" t="s">
        <v>263</v>
      </c>
      <c r="B265" s="2">
        <v>879</v>
      </c>
      <c r="C265" s="2" t="s">
        <v>12</v>
      </c>
      <c r="D265" s="2" t="s">
        <v>96</v>
      </c>
      <c r="E265" s="2" t="s">
        <v>264</v>
      </c>
      <c r="F265" s="2" t="s">
        <v>8</v>
      </c>
      <c r="G265" s="3">
        <f>+G266+G267</f>
        <v>723.7</v>
      </c>
      <c r="H265" s="3">
        <f t="shared" ref="H265:I265" si="135">+H266+H267</f>
        <v>0</v>
      </c>
      <c r="I265" s="3">
        <f t="shared" si="135"/>
        <v>723.7</v>
      </c>
      <c r="J265" s="3"/>
    </row>
    <row r="266" spans="1:11" ht="51" x14ac:dyDescent="0.2">
      <c r="A266" s="77" t="s">
        <v>21</v>
      </c>
      <c r="B266" s="2">
        <v>879</v>
      </c>
      <c r="C266" s="2" t="s">
        <v>12</v>
      </c>
      <c r="D266" s="2" t="s">
        <v>96</v>
      </c>
      <c r="E266" s="2" t="s">
        <v>264</v>
      </c>
      <c r="F266" s="2">
        <v>100</v>
      </c>
      <c r="G266" s="3">
        <v>666.2</v>
      </c>
      <c r="H266" s="3"/>
      <c r="I266" s="3">
        <f t="shared" ref="I266:I267" si="136">+G266+H266</f>
        <v>666.2</v>
      </c>
      <c r="J266" s="3"/>
    </row>
    <row r="267" spans="1:11" ht="25.5" x14ac:dyDescent="0.2">
      <c r="A267" s="77" t="s">
        <v>66</v>
      </c>
      <c r="B267" s="2">
        <v>879</v>
      </c>
      <c r="C267" s="2" t="s">
        <v>12</v>
      </c>
      <c r="D267" s="2" t="s">
        <v>96</v>
      </c>
      <c r="E267" s="2" t="s">
        <v>264</v>
      </c>
      <c r="F267" s="2">
        <v>200</v>
      </c>
      <c r="G267" s="3">
        <v>57.5</v>
      </c>
      <c r="H267" s="3"/>
      <c r="I267" s="3">
        <f t="shared" si="136"/>
        <v>57.5</v>
      </c>
      <c r="J267" s="3"/>
    </row>
    <row r="268" spans="1:11" s="63" customFormat="1" ht="25.5" x14ac:dyDescent="0.2">
      <c r="A268" s="102" t="s">
        <v>76</v>
      </c>
      <c r="B268" s="124">
        <v>879</v>
      </c>
      <c r="C268" s="124" t="s">
        <v>96</v>
      </c>
      <c r="D268" s="124" t="s">
        <v>6</v>
      </c>
      <c r="E268" s="124" t="s">
        <v>64</v>
      </c>
      <c r="F268" s="124" t="s">
        <v>8</v>
      </c>
      <c r="G268" s="23">
        <f>+G269+G272</f>
        <v>3003</v>
      </c>
      <c r="H268" s="23">
        <f t="shared" ref="H268:I268" si="137">+H269+H272</f>
        <v>0</v>
      </c>
      <c r="I268" s="23">
        <f t="shared" si="137"/>
        <v>3003</v>
      </c>
    </row>
    <row r="269" spans="1:11" ht="25.5" x14ac:dyDescent="0.2">
      <c r="A269" s="77" t="s">
        <v>56</v>
      </c>
      <c r="B269" s="2">
        <v>879</v>
      </c>
      <c r="C269" s="2" t="s">
        <v>96</v>
      </c>
      <c r="D269" s="2" t="s">
        <v>100</v>
      </c>
      <c r="E269" s="2" t="s">
        <v>114</v>
      </c>
      <c r="F269" s="2" t="s">
        <v>8</v>
      </c>
      <c r="G269" s="3">
        <f>+G270+G271</f>
        <v>2118</v>
      </c>
      <c r="H269" s="3">
        <f t="shared" ref="H269:I269" si="138">+H270+H271</f>
        <v>0</v>
      </c>
      <c r="I269" s="3">
        <f t="shared" si="138"/>
        <v>2118</v>
      </c>
      <c r="K269" s="64"/>
    </row>
    <row r="270" spans="1:11" ht="51" x14ac:dyDescent="0.2">
      <c r="A270" s="77" t="s">
        <v>21</v>
      </c>
      <c r="B270" s="2">
        <v>879</v>
      </c>
      <c r="C270" s="2" t="s">
        <v>96</v>
      </c>
      <c r="D270" s="2" t="s">
        <v>100</v>
      </c>
      <c r="E270" s="2" t="s">
        <v>149</v>
      </c>
      <c r="F270" s="2" t="s">
        <v>22</v>
      </c>
      <c r="G270" s="3">
        <v>1998</v>
      </c>
      <c r="H270" s="3"/>
      <c r="I270" s="3">
        <f t="shared" ref="I270:I271" si="139">+G270+H270</f>
        <v>1998</v>
      </c>
      <c r="J270" s="3"/>
    </row>
    <row r="271" spans="1:11" ht="25.5" x14ac:dyDescent="0.2">
      <c r="A271" s="77" t="s">
        <v>66</v>
      </c>
      <c r="B271" s="2">
        <v>879</v>
      </c>
      <c r="C271" s="2" t="s">
        <v>96</v>
      </c>
      <c r="D271" s="2" t="s">
        <v>100</v>
      </c>
      <c r="E271" s="2" t="s">
        <v>149</v>
      </c>
      <c r="F271" s="2" t="s">
        <v>16</v>
      </c>
      <c r="G271" s="3">
        <v>120</v>
      </c>
      <c r="H271" s="3"/>
      <c r="I271" s="3">
        <f t="shared" si="139"/>
        <v>120</v>
      </c>
      <c r="J271" s="3"/>
    </row>
    <row r="272" spans="1:11" x14ac:dyDescent="0.2">
      <c r="A272" s="77" t="s">
        <v>159</v>
      </c>
      <c r="B272" s="2">
        <v>879</v>
      </c>
      <c r="C272" s="2" t="s">
        <v>96</v>
      </c>
      <c r="D272" s="2" t="s">
        <v>100</v>
      </c>
      <c r="E272" s="2"/>
      <c r="F272" s="2"/>
      <c r="G272" s="3">
        <f>+G273+G275+G277</f>
        <v>885</v>
      </c>
      <c r="H272" s="3">
        <f t="shared" ref="H272:I272" si="140">+H273+H275+H277</f>
        <v>0</v>
      </c>
      <c r="I272" s="3">
        <f t="shared" si="140"/>
        <v>885</v>
      </c>
    </row>
    <row r="273" spans="1:10" ht="38.25" x14ac:dyDescent="0.2">
      <c r="A273" s="113" t="s">
        <v>306</v>
      </c>
      <c r="B273" s="2">
        <v>879</v>
      </c>
      <c r="C273" s="2" t="s">
        <v>96</v>
      </c>
      <c r="D273" s="2" t="s">
        <v>100</v>
      </c>
      <c r="E273" s="2" t="s">
        <v>171</v>
      </c>
      <c r="F273" s="2"/>
      <c r="G273" s="3">
        <f>+G274</f>
        <v>740</v>
      </c>
      <c r="H273" s="3">
        <f t="shared" ref="H273:I273" si="141">+H274</f>
        <v>0</v>
      </c>
      <c r="I273" s="3">
        <f t="shared" si="141"/>
        <v>740</v>
      </c>
    </row>
    <row r="274" spans="1:10" ht="25.5" x14ac:dyDescent="0.2">
      <c r="A274" s="77" t="s">
        <v>66</v>
      </c>
      <c r="B274" s="2">
        <v>879</v>
      </c>
      <c r="C274" s="2" t="s">
        <v>96</v>
      </c>
      <c r="D274" s="2" t="s">
        <v>100</v>
      </c>
      <c r="E274" s="2" t="s">
        <v>171</v>
      </c>
      <c r="F274" s="2" t="s">
        <v>16</v>
      </c>
      <c r="G274" s="3">
        <v>740</v>
      </c>
      <c r="H274" s="3"/>
      <c r="I274" s="3">
        <f>+G274+H274</f>
        <v>740</v>
      </c>
      <c r="J274" s="3"/>
    </row>
    <row r="275" spans="1:10" ht="24" x14ac:dyDescent="0.2">
      <c r="A275" s="42" t="s">
        <v>307</v>
      </c>
      <c r="B275" s="2">
        <v>879</v>
      </c>
      <c r="C275" s="2" t="s">
        <v>96</v>
      </c>
      <c r="D275" s="2" t="s">
        <v>100</v>
      </c>
      <c r="E275" s="2" t="s">
        <v>172</v>
      </c>
      <c r="F275" s="2"/>
      <c r="G275" s="3">
        <f>+G276</f>
        <v>100</v>
      </c>
      <c r="H275" s="3">
        <f t="shared" ref="H275:I275" si="142">+H276</f>
        <v>0</v>
      </c>
      <c r="I275" s="3">
        <f t="shared" si="142"/>
        <v>100</v>
      </c>
    </row>
    <row r="276" spans="1:10" ht="25.5" x14ac:dyDescent="0.2">
      <c r="A276" s="77" t="s">
        <v>66</v>
      </c>
      <c r="B276" s="2">
        <v>879</v>
      </c>
      <c r="C276" s="2" t="s">
        <v>96</v>
      </c>
      <c r="D276" s="2" t="s">
        <v>100</v>
      </c>
      <c r="E276" s="2" t="s">
        <v>172</v>
      </c>
      <c r="F276" s="2">
        <v>200</v>
      </c>
      <c r="G276" s="3">
        <v>100</v>
      </c>
      <c r="H276" s="3"/>
      <c r="I276" s="3">
        <f>+G276+H276</f>
        <v>100</v>
      </c>
      <c r="J276" s="3"/>
    </row>
    <row r="277" spans="1:10" ht="25.5" x14ac:dyDescent="0.2">
      <c r="A277" s="77" t="s">
        <v>296</v>
      </c>
      <c r="B277" s="2">
        <v>879</v>
      </c>
      <c r="C277" s="2" t="s">
        <v>96</v>
      </c>
      <c r="D277" s="2">
        <v>14</v>
      </c>
      <c r="E277" s="2" t="s">
        <v>290</v>
      </c>
      <c r="F277" s="2"/>
      <c r="G277" s="3">
        <f>+G278</f>
        <v>45</v>
      </c>
      <c r="H277" s="3">
        <f t="shared" ref="H277:I277" si="143">+H278</f>
        <v>0</v>
      </c>
      <c r="I277" s="3">
        <f t="shared" si="143"/>
        <v>45</v>
      </c>
      <c r="J277" s="3"/>
    </row>
    <row r="278" spans="1:10" ht="25.5" x14ac:dyDescent="0.2">
      <c r="A278" s="77" t="s">
        <v>66</v>
      </c>
      <c r="B278" s="2">
        <v>879</v>
      </c>
      <c r="C278" s="2" t="s">
        <v>96</v>
      </c>
      <c r="D278" s="2">
        <v>14</v>
      </c>
      <c r="E278" s="2" t="s">
        <v>290</v>
      </c>
      <c r="F278" s="2">
        <v>200</v>
      </c>
      <c r="G278" s="3">
        <v>45</v>
      </c>
      <c r="H278" s="3"/>
      <c r="I278" s="3">
        <f>+G278+H278</f>
        <v>45</v>
      </c>
      <c r="J278" s="3"/>
    </row>
    <row r="279" spans="1:10" s="63" customFormat="1" x14ac:dyDescent="0.2">
      <c r="A279" s="102" t="s">
        <v>73</v>
      </c>
      <c r="B279" s="124">
        <v>879</v>
      </c>
      <c r="C279" s="124" t="s">
        <v>19</v>
      </c>
      <c r="D279" s="32" t="s">
        <v>182</v>
      </c>
      <c r="E279" s="124" t="s">
        <v>64</v>
      </c>
      <c r="F279" s="124" t="s">
        <v>8</v>
      </c>
      <c r="G279" s="23">
        <f>+G280+G283+G285</f>
        <v>17098</v>
      </c>
      <c r="H279" s="23">
        <f t="shared" ref="H279:I279" si="144">+H280+H283+H285</f>
        <v>0</v>
      </c>
      <c r="I279" s="23">
        <f t="shared" si="144"/>
        <v>17098</v>
      </c>
    </row>
    <row r="280" spans="1:10" x14ac:dyDescent="0.2">
      <c r="A280" s="77" t="s">
        <v>252</v>
      </c>
      <c r="B280" s="2">
        <v>879</v>
      </c>
      <c r="C280" s="2" t="s">
        <v>19</v>
      </c>
      <c r="D280" s="4" t="s">
        <v>101</v>
      </c>
      <c r="E280" s="2"/>
      <c r="F280" s="2"/>
      <c r="G280" s="23">
        <f>+G281</f>
        <v>284</v>
      </c>
      <c r="H280" s="23">
        <f t="shared" ref="H280:I281" si="145">+H281</f>
        <v>0</v>
      </c>
      <c r="I280" s="23">
        <f t="shared" si="145"/>
        <v>284</v>
      </c>
      <c r="J280" s="64"/>
    </row>
    <row r="281" spans="1:10" ht="24" x14ac:dyDescent="0.2">
      <c r="A281" s="42" t="s">
        <v>222</v>
      </c>
      <c r="B281" s="2">
        <v>879</v>
      </c>
      <c r="C281" s="2" t="s">
        <v>19</v>
      </c>
      <c r="D281" s="4" t="s">
        <v>101</v>
      </c>
      <c r="E281" s="26" t="s">
        <v>224</v>
      </c>
      <c r="F281" s="2"/>
      <c r="G281" s="3">
        <f>+G282</f>
        <v>284</v>
      </c>
      <c r="H281" s="3">
        <f t="shared" si="145"/>
        <v>0</v>
      </c>
      <c r="I281" s="3">
        <f t="shared" si="145"/>
        <v>284</v>
      </c>
    </row>
    <row r="282" spans="1:10" ht="25.5" x14ac:dyDescent="0.2">
      <c r="A282" s="77" t="s">
        <v>66</v>
      </c>
      <c r="B282" s="2">
        <v>879</v>
      </c>
      <c r="C282" s="2" t="s">
        <v>19</v>
      </c>
      <c r="D282" s="4" t="s">
        <v>101</v>
      </c>
      <c r="E282" s="26" t="s">
        <v>224</v>
      </c>
      <c r="F282" s="2">
        <v>200</v>
      </c>
      <c r="G282" s="3">
        <v>284</v>
      </c>
      <c r="H282" s="3"/>
      <c r="I282" s="3">
        <f>+G282+H282</f>
        <v>284</v>
      </c>
      <c r="J282" s="3"/>
    </row>
    <row r="283" spans="1:10" x14ac:dyDescent="0.2">
      <c r="A283" s="77" t="s">
        <v>154</v>
      </c>
      <c r="B283" s="2">
        <v>879</v>
      </c>
      <c r="C283" s="4" t="s">
        <v>19</v>
      </c>
      <c r="D283" s="4" t="s">
        <v>100</v>
      </c>
      <c r="E283" s="2" t="s">
        <v>203</v>
      </c>
      <c r="F283" s="2"/>
      <c r="G283" s="3">
        <f>+G284</f>
        <v>15914</v>
      </c>
      <c r="H283" s="3">
        <f t="shared" ref="H283:I283" si="146">+H284</f>
        <v>0</v>
      </c>
      <c r="I283" s="3">
        <f t="shared" si="146"/>
        <v>15914</v>
      </c>
    </row>
    <row r="284" spans="1:10" ht="25.5" x14ac:dyDescent="0.2">
      <c r="A284" s="77" t="s">
        <v>66</v>
      </c>
      <c r="B284" s="2">
        <v>879</v>
      </c>
      <c r="C284" s="2" t="s">
        <v>19</v>
      </c>
      <c r="D284" s="4" t="s">
        <v>100</v>
      </c>
      <c r="E284" s="2" t="s">
        <v>203</v>
      </c>
      <c r="F284" s="2">
        <v>200</v>
      </c>
      <c r="G284" s="3">
        <v>15914</v>
      </c>
      <c r="H284" s="3"/>
      <c r="I284" s="3">
        <f>+G284+H284</f>
        <v>15914</v>
      </c>
      <c r="J284" s="3"/>
    </row>
    <row r="285" spans="1:10" x14ac:dyDescent="0.2">
      <c r="A285" s="77" t="s">
        <v>159</v>
      </c>
      <c r="B285" s="2">
        <v>879</v>
      </c>
      <c r="C285" s="2" t="s">
        <v>19</v>
      </c>
      <c r="D285" s="4" t="s">
        <v>30</v>
      </c>
      <c r="E285" s="2"/>
      <c r="F285" s="2"/>
      <c r="G285" s="3">
        <f>+G286+G288+G290</f>
        <v>900</v>
      </c>
      <c r="H285" s="3">
        <f t="shared" ref="H285:I285" si="147">+H286+H288+H290</f>
        <v>0</v>
      </c>
      <c r="I285" s="3">
        <f t="shared" si="147"/>
        <v>900</v>
      </c>
      <c r="J285" s="64"/>
    </row>
    <row r="286" spans="1:10" ht="25.5" x14ac:dyDescent="0.2">
      <c r="A286" s="38" t="s">
        <v>278</v>
      </c>
      <c r="B286" s="2">
        <v>879</v>
      </c>
      <c r="C286" s="2" t="s">
        <v>19</v>
      </c>
      <c r="D286" s="4" t="s">
        <v>30</v>
      </c>
      <c r="E286" s="2" t="s">
        <v>173</v>
      </c>
      <c r="F286" s="2"/>
      <c r="G286" s="3">
        <f>+G287</f>
        <v>50</v>
      </c>
      <c r="H286" s="3">
        <f t="shared" ref="H286:I286" si="148">+H287</f>
        <v>0</v>
      </c>
      <c r="I286" s="3">
        <f t="shared" si="148"/>
        <v>50</v>
      </c>
    </row>
    <row r="287" spans="1:10" ht="25.5" x14ac:dyDescent="0.2">
      <c r="A287" s="77" t="s">
        <v>66</v>
      </c>
      <c r="B287" s="2">
        <v>879</v>
      </c>
      <c r="C287" s="2" t="s">
        <v>19</v>
      </c>
      <c r="D287" s="4" t="s">
        <v>30</v>
      </c>
      <c r="E287" s="2" t="s">
        <v>173</v>
      </c>
      <c r="F287" s="2">
        <v>200</v>
      </c>
      <c r="G287" s="3">
        <v>50</v>
      </c>
      <c r="H287" s="3"/>
      <c r="I287" s="3">
        <f>+G287+H287</f>
        <v>50</v>
      </c>
      <c r="J287" s="3"/>
    </row>
    <row r="288" spans="1:10" ht="38.25" x14ac:dyDescent="0.2">
      <c r="A288" s="37" t="s">
        <v>279</v>
      </c>
      <c r="B288" s="2">
        <v>879</v>
      </c>
      <c r="C288" s="2" t="s">
        <v>19</v>
      </c>
      <c r="D288" s="4" t="s">
        <v>30</v>
      </c>
      <c r="E288" s="2" t="s">
        <v>174</v>
      </c>
      <c r="F288" s="2"/>
      <c r="G288" s="3">
        <f>+G289</f>
        <v>800</v>
      </c>
      <c r="H288" s="3">
        <f t="shared" ref="H288:I288" si="149">+H289</f>
        <v>0</v>
      </c>
      <c r="I288" s="3">
        <f t="shared" si="149"/>
        <v>800</v>
      </c>
    </row>
    <row r="289" spans="1:11" ht="25.5" x14ac:dyDescent="0.2">
      <c r="A289" s="77" t="s">
        <v>66</v>
      </c>
      <c r="B289" s="2">
        <v>879</v>
      </c>
      <c r="C289" s="2" t="s">
        <v>19</v>
      </c>
      <c r="D289" s="4" t="s">
        <v>30</v>
      </c>
      <c r="E289" s="2" t="s">
        <v>174</v>
      </c>
      <c r="F289" s="2">
        <v>200</v>
      </c>
      <c r="G289" s="3">
        <v>800</v>
      </c>
      <c r="H289" s="3"/>
      <c r="I289" s="3">
        <f>+G289+H289</f>
        <v>800</v>
      </c>
      <c r="J289" s="3"/>
    </row>
    <row r="290" spans="1:11" ht="25.5" x14ac:dyDescent="0.2">
      <c r="A290" s="119" t="s">
        <v>280</v>
      </c>
      <c r="B290" s="26">
        <v>879</v>
      </c>
      <c r="C290" s="91" t="s">
        <v>19</v>
      </c>
      <c r="D290" s="91" t="s">
        <v>30</v>
      </c>
      <c r="E290" s="92" t="s">
        <v>230</v>
      </c>
      <c r="F290" s="26"/>
      <c r="G290" s="27">
        <f>+G291</f>
        <v>50</v>
      </c>
      <c r="H290" s="3">
        <f t="shared" ref="H290:I290" si="150">+H291</f>
        <v>0</v>
      </c>
      <c r="I290" s="3">
        <f t="shared" si="150"/>
        <v>50</v>
      </c>
    </row>
    <row r="291" spans="1:11" ht="25.5" x14ac:dyDescent="0.2">
      <c r="A291" s="94" t="s">
        <v>66</v>
      </c>
      <c r="B291" s="26">
        <v>879</v>
      </c>
      <c r="C291" s="91" t="s">
        <v>19</v>
      </c>
      <c r="D291" s="91" t="s">
        <v>30</v>
      </c>
      <c r="E291" s="92" t="s">
        <v>230</v>
      </c>
      <c r="F291" s="26">
        <v>200</v>
      </c>
      <c r="G291" s="27">
        <v>50</v>
      </c>
      <c r="H291" s="3"/>
      <c r="I291" s="3">
        <f>+G291+H291</f>
        <v>50</v>
      </c>
      <c r="J291" s="27"/>
    </row>
    <row r="292" spans="1:11" s="63" customFormat="1" x14ac:dyDescent="0.2">
      <c r="A292" s="107" t="s">
        <v>152</v>
      </c>
      <c r="B292" s="81">
        <v>879</v>
      </c>
      <c r="C292" s="71" t="s">
        <v>101</v>
      </c>
      <c r="D292" s="71" t="s">
        <v>182</v>
      </c>
      <c r="E292" s="52"/>
      <c r="F292" s="51"/>
      <c r="G292" s="65">
        <f>G293</f>
        <v>6535</v>
      </c>
      <c r="H292" s="238">
        <f t="shared" ref="H292:I292" si="151">H293</f>
        <v>-505.84899999999999</v>
      </c>
      <c r="I292" s="238">
        <f t="shared" si="151"/>
        <v>6029.1509999999998</v>
      </c>
    </row>
    <row r="293" spans="1:11" s="63" customFormat="1" x14ac:dyDescent="0.2">
      <c r="A293" s="107" t="s">
        <v>57</v>
      </c>
      <c r="B293" s="116">
        <v>879</v>
      </c>
      <c r="C293" s="71" t="s">
        <v>101</v>
      </c>
      <c r="D293" s="71" t="s">
        <v>96</v>
      </c>
      <c r="E293" s="54"/>
      <c r="F293" s="51"/>
      <c r="G293" s="65">
        <f>+G294+G296+G298</f>
        <v>6535</v>
      </c>
      <c r="H293" s="238">
        <f t="shared" ref="H293:I293" si="152">+H294+H296+H298</f>
        <v>-505.84899999999999</v>
      </c>
      <c r="I293" s="238">
        <f t="shared" si="152"/>
        <v>6029.1509999999998</v>
      </c>
    </row>
    <row r="294" spans="1:11" ht="24" x14ac:dyDescent="0.2">
      <c r="A294" s="42" t="s">
        <v>281</v>
      </c>
      <c r="B294" s="2">
        <v>879</v>
      </c>
      <c r="C294" s="53" t="s">
        <v>101</v>
      </c>
      <c r="D294" s="53" t="s">
        <v>96</v>
      </c>
      <c r="E294" s="52" t="s">
        <v>175</v>
      </c>
      <c r="F294" s="49"/>
      <c r="G294" s="66">
        <f>+G295</f>
        <v>1214</v>
      </c>
      <c r="H294" s="239">
        <f t="shared" ref="H294:I294" si="153">+H295</f>
        <v>0</v>
      </c>
      <c r="I294" s="239">
        <f t="shared" si="153"/>
        <v>1214</v>
      </c>
    </row>
    <row r="295" spans="1:11" ht="25.5" x14ac:dyDescent="0.2">
      <c r="A295" s="77" t="s">
        <v>66</v>
      </c>
      <c r="B295" s="2">
        <v>879</v>
      </c>
      <c r="C295" s="53" t="s">
        <v>101</v>
      </c>
      <c r="D295" s="53" t="s">
        <v>96</v>
      </c>
      <c r="E295" s="52" t="s">
        <v>175</v>
      </c>
      <c r="F295" s="49">
        <v>200</v>
      </c>
      <c r="G295" s="66">
        <v>1214</v>
      </c>
      <c r="H295" s="239"/>
      <c r="I295" s="3">
        <f>+G295+H295</f>
        <v>1214</v>
      </c>
      <c r="J295" s="66"/>
      <c r="K295" s="64"/>
    </row>
    <row r="296" spans="1:11" ht="37.5" customHeight="1" x14ac:dyDescent="0.2">
      <c r="A296" s="130" t="s">
        <v>310</v>
      </c>
      <c r="B296" s="2">
        <v>879</v>
      </c>
      <c r="C296" s="53" t="s">
        <v>101</v>
      </c>
      <c r="D296" s="53" t="s">
        <v>96</v>
      </c>
      <c r="E296" s="52" t="s">
        <v>187</v>
      </c>
      <c r="F296" s="49"/>
      <c r="G296" s="66">
        <f>+G297</f>
        <v>3300</v>
      </c>
      <c r="H296" s="239">
        <f t="shared" ref="H296:I296" si="154">+H297</f>
        <v>0</v>
      </c>
      <c r="I296" s="239">
        <f t="shared" si="154"/>
        <v>3300</v>
      </c>
    </row>
    <row r="297" spans="1:11" ht="25.5" x14ac:dyDescent="0.2">
      <c r="A297" s="77" t="s">
        <v>66</v>
      </c>
      <c r="B297" s="2">
        <v>879</v>
      </c>
      <c r="C297" s="53" t="s">
        <v>101</v>
      </c>
      <c r="D297" s="53" t="s">
        <v>96</v>
      </c>
      <c r="E297" s="52" t="s">
        <v>187</v>
      </c>
      <c r="F297" s="49">
        <v>200</v>
      </c>
      <c r="G297" s="66">
        <v>3300</v>
      </c>
      <c r="H297" s="239"/>
      <c r="I297" s="3">
        <f>+G297+H297</f>
        <v>3300</v>
      </c>
      <c r="J297" s="66"/>
    </row>
    <row r="298" spans="1:11" ht="25.5" x14ac:dyDescent="0.2">
      <c r="A298" s="77" t="s">
        <v>223</v>
      </c>
      <c r="B298" s="2">
        <v>879</v>
      </c>
      <c r="C298" s="53" t="s">
        <v>101</v>
      </c>
      <c r="D298" s="53" t="s">
        <v>96</v>
      </c>
      <c r="E298" s="115" t="s">
        <v>225</v>
      </c>
      <c r="F298" s="49"/>
      <c r="G298" s="76">
        <f>+G299</f>
        <v>2021</v>
      </c>
      <c r="H298" s="239">
        <f t="shared" ref="H298:I298" si="155">+H299</f>
        <v>-505.84899999999999</v>
      </c>
      <c r="I298" s="239">
        <f t="shared" si="155"/>
        <v>1515.1510000000001</v>
      </c>
    </row>
    <row r="299" spans="1:11" ht="25.5" x14ac:dyDescent="0.2">
      <c r="A299" s="77" t="s">
        <v>66</v>
      </c>
      <c r="B299" s="2">
        <v>879</v>
      </c>
      <c r="C299" s="53" t="s">
        <v>101</v>
      </c>
      <c r="D299" s="53" t="s">
        <v>96</v>
      </c>
      <c r="E299" s="115" t="s">
        <v>225</v>
      </c>
      <c r="F299" s="49">
        <v>200</v>
      </c>
      <c r="G299" s="76">
        <v>2021</v>
      </c>
      <c r="H299" s="239">
        <v>-505.84899999999999</v>
      </c>
      <c r="I299" s="245">
        <f>+G299+H299</f>
        <v>1515.1510000000001</v>
      </c>
      <c r="J299" s="76"/>
    </row>
    <row r="300" spans="1:11" x14ac:dyDescent="0.2">
      <c r="A300" s="102" t="s">
        <v>245</v>
      </c>
      <c r="B300" s="124">
        <v>879</v>
      </c>
      <c r="C300" s="71" t="s">
        <v>98</v>
      </c>
      <c r="D300" s="71" t="s">
        <v>182</v>
      </c>
      <c r="E300" s="54"/>
      <c r="F300" s="51"/>
      <c r="G300" s="76">
        <f>+G301+G303+G305</f>
        <v>5541</v>
      </c>
      <c r="H300" s="239">
        <f t="shared" ref="H300:I300" si="156">+H301+H303+H305</f>
        <v>-4220.32</v>
      </c>
      <c r="I300" s="239">
        <f t="shared" si="156"/>
        <v>1320.6799999999998</v>
      </c>
    </row>
    <row r="301" spans="1:11" x14ac:dyDescent="0.2">
      <c r="A301" s="77" t="s">
        <v>245</v>
      </c>
      <c r="B301" s="2">
        <v>879</v>
      </c>
      <c r="C301" s="53" t="s">
        <v>98</v>
      </c>
      <c r="D301" s="53" t="s">
        <v>12</v>
      </c>
      <c r="E301" s="125" t="s">
        <v>253</v>
      </c>
      <c r="F301" s="49"/>
      <c r="G301" s="76">
        <f>+G302</f>
        <v>541</v>
      </c>
      <c r="H301" s="239">
        <f t="shared" ref="H301:I301" si="157">+H302</f>
        <v>0</v>
      </c>
      <c r="I301" s="239">
        <f t="shared" si="157"/>
        <v>541</v>
      </c>
    </row>
    <row r="302" spans="1:11" ht="25.5" x14ac:dyDescent="0.2">
      <c r="A302" s="77" t="s">
        <v>66</v>
      </c>
      <c r="B302" s="2">
        <v>879</v>
      </c>
      <c r="C302" s="53" t="s">
        <v>98</v>
      </c>
      <c r="D302" s="53" t="s">
        <v>12</v>
      </c>
      <c r="E302" s="125" t="s">
        <v>253</v>
      </c>
      <c r="F302" s="49">
        <v>200</v>
      </c>
      <c r="G302" s="76">
        <v>541</v>
      </c>
      <c r="H302" s="239"/>
      <c r="I302" s="3">
        <f>+G302+H302</f>
        <v>541</v>
      </c>
      <c r="J302" s="76"/>
    </row>
    <row r="303" spans="1:11" ht="25.5" x14ac:dyDescent="0.2">
      <c r="A303" s="77" t="s">
        <v>312</v>
      </c>
      <c r="B303" s="2">
        <v>879</v>
      </c>
      <c r="C303" s="53" t="s">
        <v>98</v>
      </c>
      <c r="D303" s="53" t="s">
        <v>96</v>
      </c>
      <c r="E303" s="127" t="s">
        <v>253</v>
      </c>
      <c r="F303" s="49"/>
      <c r="G303" s="76">
        <f>+G304</f>
        <v>5000</v>
      </c>
      <c r="H303" s="239">
        <f t="shared" ref="H303:I303" si="158">+H304</f>
        <v>-5000</v>
      </c>
      <c r="I303" s="239">
        <f t="shared" si="158"/>
        <v>0</v>
      </c>
      <c r="J303" s="76"/>
    </row>
    <row r="304" spans="1:11" ht="25.5" x14ac:dyDescent="0.2">
      <c r="A304" s="77" t="s">
        <v>66</v>
      </c>
      <c r="B304" s="2">
        <v>879</v>
      </c>
      <c r="C304" s="53" t="s">
        <v>98</v>
      </c>
      <c r="D304" s="53" t="s">
        <v>96</v>
      </c>
      <c r="E304" s="127" t="s">
        <v>253</v>
      </c>
      <c r="F304" s="49">
        <v>200</v>
      </c>
      <c r="G304" s="76">
        <v>5000</v>
      </c>
      <c r="H304" s="239">
        <v>-5000</v>
      </c>
      <c r="I304" s="3">
        <f>+G304+H304</f>
        <v>0</v>
      </c>
      <c r="J304" s="76"/>
    </row>
    <row r="305" spans="1:11" ht="25.5" x14ac:dyDescent="0.2">
      <c r="A305" s="77" t="s">
        <v>346</v>
      </c>
      <c r="B305" s="2">
        <v>879</v>
      </c>
      <c r="C305" s="53" t="s">
        <v>98</v>
      </c>
      <c r="D305" s="53" t="s">
        <v>96</v>
      </c>
      <c r="E305" s="137" t="s">
        <v>345</v>
      </c>
      <c r="F305" s="49"/>
      <c r="G305" s="76">
        <f>+G306</f>
        <v>0</v>
      </c>
      <c r="H305" s="239">
        <f t="shared" ref="H305:I305" si="159">+H306</f>
        <v>779.68</v>
      </c>
      <c r="I305" s="239">
        <f t="shared" si="159"/>
        <v>779.68</v>
      </c>
      <c r="J305" s="76"/>
    </row>
    <row r="306" spans="1:11" ht="25.5" x14ac:dyDescent="0.2">
      <c r="A306" s="77" t="s">
        <v>66</v>
      </c>
      <c r="B306" s="2">
        <v>879</v>
      </c>
      <c r="C306" s="53" t="s">
        <v>98</v>
      </c>
      <c r="D306" s="53" t="s">
        <v>96</v>
      </c>
      <c r="E306" s="137" t="s">
        <v>345</v>
      </c>
      <c r="F306" s="49">
        <v>200</v>
      </c>
      <c r="G306" s="76"/>
      <c r="H306" s="239">
        <v>779.68</v>
      </c>
      <c r="I306" s="3">
        <f>+G306+H306</f>
        <v>779.68</v>
      </c>
      <c r="J306" s="76"/>
    </row>
    <row r="307" spans="1:11" s="63" customFormat="1" x14ac:dyDescent="0.2">
      <c r="A307" s="107" t="s">
        <v>43</v>
      </c>
      <c r="B307" s="124">
        <v>879</v>
      </c>
      <c r="C307" s="71" t="s">
        <v>10</v>
      </c>
      <c r="D307" s="71"/>
      <c r="E307" s="51"/>
      <c r="F307" s="51"/>
      <c r="G307" s="65">
        <f>+G308+G311</f>
        <v>1545</v>
      </c>
      <c r="H307" s="238">
        <f t="shared" ref="H307:I307" si="160">+H308+H311</f>
        <v>0</v>
      </c>
      <c r="I307" s="238">
        <f t="shared" si="160"/>
        <v>1545</v>
      </c>
      <c r="K307" s="110"/>
    </row>
    <row r="308" spans="1:11" x14ac:dyDescent="0.2">
      <c r="A308" s="106" t="s">
        <v>153</v>
      </c>
      <c r="B308" s="2">
        <v>879</v>
      </c>
      <c r="C308" s="55" t="s">
        <v>10</v>
      </c>
      <c r="D308" s="55" t="s">
        <v>100</v>
      </c>
      <c r="E308" s="2" t="s">
        <v>87</v>
      </c>
      <c r="F308" s="49"/>
      <c r="G308" s="66">
        <f>+G309+G310</f>
        <v>990</v>
      </c>
      <c r="H308" s="239">
        <f t="shared" ref="H308:I308" si="161">+H309+H310</f>
        <v>0</v>
      </c>
      <c r="I308" s="239">
        <f t="shared" si="161"/>
        <v>990</v>
      </c>
    </row>
    <row r="309" spans="1:11" ht="51" x14ac:dyDescent="0.2">
      <c r="A309" s="77" t="s">
        <v>21</v>
      </c>
      <c r="B309" s="2">
        <v>879</v>
      </c>
      <c r="C309" s="55" t="s">
        <v>10</v>
      </c>
      <c r="D309" s="55" t="s">
        <v>100</v>
      </c>
      <c r="E309" s="2" t="s">
        <v>87</v>
      </c>
      <c r="F309" s="2">
        <v>100</v>
      </c>
      <c r="G309" s="3">
        <v>807</v>
      </c>
      <c r="H309" s="3"/>
      <c r="I309" s="3">
        <f t="shared" ref="I309:I310" si="162">+G309+H309</f>
        <v>807</v>
      </c>
      <c r="J309" s="3"/>
      <c r="K309" s="3"/>
    </row>
    <row r="310" spans="1:11" ht="25.5" x14ac:dyDescent="0.2">
      <c r="A310" s="77" t="s">
        <v>66</v>
      </c>
      <c r="B310" s="2">
        <v>879</v>
      </c>
      <c r="C310" s="55" t="s">
        <v>10</v>
      </c>
      <c r="D310" s="55" t="s">
        <v>100</v>
      </c>
      <c r="E310" s="2" t="s">
        <v>87</v>
      </c>
      <c r="F310" s="2">
        <v>200</v>
      </c>
      <c r="G310" s="3">
        <v>183</v>
      </c>
      <c r="H310" s="3"/>
      <c r="I310" s="3">
        <f t="shared" si="162"/>
        <v>183</v>
      </c>
      <c r="J310" s="3"/>
      <c r="K310" s="3"/>
    </row>
    <row r="311" spans="1:11" x14ac:dyDescent="0.2">
      <c r="A311" s="106" t="s">
        <v>159</v>
      </c>
      <c r="B311" s="2">
        <v>879</v>
      </c>
      <c r="C311" s="55" t="s">
        <v>10</v>
      </c>
      <c r="D311" s="55" t="s">
        <v>100</v>
      </c>
      <c r="G311" s="64">
        <f>+G312+G314</f>
        <v>555</v>
      </c>
      <c r="H311" s="240">
        <f t="shared" ref="H311:I311" si="163">+H312+H314</f>
        <v>0</v>
      </c>
      <c r="I311" s="240">
        <f t="shared" si="163"/>
        <v>555</v>
      </c>
    </row>
    <row r="312" spans="1:11" x14ac:dyDescent="0.2">
      <c r="A312" s="43" t="s">
        <v>283</v>
      </c>
      <c r="B312" s="2">
        <v>879</v>
      </c>
      <c r="C312" s="55" t="s">
        <v>10</v>
      </c>
      <c r="D312" s="55" t="s">
        <v>100</v>
      </c>
      <c r="E312" s="2" t="s">
        <v>175</v>
      </c>
      <c r="G312" s="66">
        <f>+G313</f>
        <v>355</v>
      </c>
      <c r="H312" s="239">
        <f t="shared" ref="H312:I312" si="164">+H313</f>
        <v>0</v>
      </c>
      <c r="I312" s="239">
        <f t="shared" si="164"/>
        <v>355</v>
      </c>
    </row>
    <row r="313" spans="1:11" ht="25.5" x14ac:dyDescent="0.2">
      <c r="A313" s="77" t="s">
        <v>66</v>
      </c>
      <c r="B313" s="2">
        <v>879</v>
      </c>
      <c r="C313" s="55" t="s">
        <v>10</v>
      </c>
      <c r="D313" s="55" t="s">
        <v>100</v>
      </c>
      <c r="E313" s="2" t="s">
        <v>175</v>
      </c>
      <c r="F313" s="2">
        <v>200</v>
      </c>
      <c r="G313" s="3">
        <v>355</v>
      </c>
      <c r="H313" s="3"/>
      <c r="I313" s="3">
        <f>+G313+H313</f>
        <v>355</v>
      </c>
      <c r="J313" s="3"/>
    </row>
    <row r="314" spans="1:11" ht="48" x14ac:dyDescent="0.2">
      <c r="A314" s="98" t="s">
        <v>284</v>
      </c>
      <c r="B314" s="95">
        <v>879</v>
      </c>
      <c r="C314" s="96" t="s">
        <v>10</v>
      </c>
      <c r="D314" s="96" t="s">
        <v>100</v>
      </c>
      <c r="E314" s="93" t="s">
        <v>212</v>
      </c>
      <c r="F314" s="95"/>
      <c r="G314" s="97">
        <f>+G315</f>
        <v>200</v>
      </c>
      <c r="H314" s="135">
        <f t="shared" ref="H314:I314" si="165">+H315</f>
        <v>0</v>
      </c>
      <c r="I314" s="135">
        <f t="shared" si="165"/>
        <v>200</v>
      </c>
    </row>
    <row r="315" spans="1:11" x14ac:dyDescent="0.2">
      <c r="A315" s="94" t="s">
        <v>68</v>
      </c>
      <c r="B315" s="95">
        <v>879</v>
      </c>
      <c r="C315" s="96" t="s">
        <v>10</v>
      </c>
      <c r="D315" s="96" t="s">
        <v>100</v>
      </c>
      <c r="E315" s="93" t="s">
        <v>212</v>
      </c>
      <c r="F315" s="95">
        <v>200</v>
      </c>
      <c r="G315" s="97">
        <v>200</v>
      </c>
      <c r="H315" s="135"/>
      <c r="I315" s="3">
        <f>+G315+H315</f>
        <v>200</v>
      </c>
      <c r="J315" s="97"/>
    </row>
    <row r="316" spans="1:11" s="63" customFormat="1" x14ac:dyDescent="0.2">
      <c r="A316" s="108" t="s">
        <v>160</v>
      </c>
      <c r="B316" s="124">
        <v>879</v>
      </c>
      <c r="C316" s="87" t="s">
        <v>100</v>
      </c>
      <c r="D316" s="87" t="s">
        <v>100</v>
      </c>
      <c r="G316" s="65">
        <f>+G317</f>
        <v>314</v>
      </c>
      <c r="H316" s="238">
        <f t="shared" ref="H316:I317" si="166">+H317</f>
        <v>0</v>
      </c>
      <c r="I316" s="238">
        <f t="shared" si="166"/>
        <v>314</v>
      </c>
    </row>
    <row r="317" spans="1:11" ht="38.25" x14ac:dyDescent="0.2">
      <c r="A317" s="38" t="s">
        <v>285</v>
      </c>
      <c r="B317" s="2">
        <v>879</v>
      </c>
      <c r="C317" s="55" t="s">
        <v>100</v>
      </c>
      <c r="D317" s="55" t="s">
        <v>100</v>
      </c>
      <c r="E317" s="2" t="s">
        <v>176</v>
      </c>
      <c r="G317" s="66">
        <f>+G318</f>
        <v>314</v>
      </c>
      <c r="H317" s="239">
        <f t="shared" si="166"/>
        <v>0</v>
      </c>
      <c r="I317" s="239">
        <f t="shared" si="166"/>
        <v>314</v>
      </c>
    </row>
    <row r="318" spans="1:11" ht="25.5" x14ac:dyDescent="0.2">
      <c r="A318" s="77" t="s">
        <v>66</v>
      </c>
      <c r="B318" s="2">
        <v>879</v>
      </c>
      <c r="C318" s="55" t="s">
        <v>100</v>
      </c>
      <c r="D318" s="55" t="s">
        <v>100</v>
      </c>
      <c r="E318" s="2" t="s">
        <v>176</v>
      </c>
      <c r="F318" s="2">
        <v>200</v>
      </c>
      <c r="G318" s="3">
        <v>314</v>
      </c>
      <c r="H318" s="3"/>
      <c r="I318" s="3">
        <f>+G318+H318</f>
        <v>314</v>
      </c>
      <c r="J318" s="3"/>
    </row>
    <row r="319" spans="1:11" s="63" customFormat="1" x14ac:dyDescent="0.2">
      <c r="A319" s="102" t="s">
        <v>45</v>
      </c>
      <c r="B319" s="124">
        <v>879</v>
      </c>
      <c r="C319" s="87" t="s">
        <v>95</v>
      </c>
      <c r="D319" s="87"/>
      <c r="E319" s="124"/>
      <c r="F319" s="124"/>
      <c r="G319" s="23">
        <f>+G324+G322+G320</f>
        <v>4711.7</v>
      </c>
      <c r="H319" s="23">
        <f t="shared" ref="H319:I319" si="167">+H324+H322+H320</f>
        <v>1238.9849999999999</v>
      </c>
      <c r="I319" s="23">
        <f t="shared" si="167"/>
        <v>5950.6849999999995</v>
      </c>
    </row>
    <row r="320" spans="1:11" ht="41.25" customHeight="1" x14ac:dyDescent="0.2">
      <c r="A320" s="77" t="s">
        <v>286</v>
      </c>
      <c r="B320" s="2">
        <v>879</v>
      </c>
      <c r="C320" s="55" t="s">
        <v>95</v>
      </c>
      <c r="D320" s="55" t="s">
        <v>96</v>
      </c>
      <c r="E320" s="44" t="s">
        <v>255</v>
      </c>
      <c r="F320" s="2"/>
      <c r="G320" s="3">
        <f>+G321</f>
        <v>50</v>
      </c>
      <c r="H320" s="3">
        <f t="shared" ref="H320:I320" si="168">+H321</f>
        <v>0</v>
      </c>
      <c r="I320" s="3">
        <f t="shared" si="168"/>
        <v>50</v>
      </c>
    </row>
    <row r="321" spans="1:11" x14ac:dyDescent="0.2">
      <c r="A321" s="77" t="s">
        <v>68</v>
      </c>
      <c r="B321" s="2">
        <v>879</v>
      </c>
      <c r="C321" s="55" t="s">
        <v>95</v>
      </c>
      <c r="D321" s="55" t="s">
        <v>96</v>
      </c>
      <c r="E321" s="44" t="s">
        <v>255</v>
      </c>
      <c r="F321" s="2">
        <v>300</v>
      </c>
      <c r="G321" s="3">
        <v>50</v>
      </c>
      <c r="H321" s="3"/>
      <c r="I321" s="3">
        <f>+G321+H321</f>
        <v>50</v>
      </c>
      <c r="J321" s="3"/>
    </row>
    <row r="322" spans="1:11" ht="25.5" x14ac:dyDescent="0.2">
      <c r="A322" s="77" t="s">
        <v>335</v>
      </c>
      <c r="B322" s="2">
        <v>879</v>
      </c>
      <c r="C322" s="55" t="s">
        <v>95</v>
      </c>
      <c r="D322" s="55" t="s">
        <v>96</v>
      </c>
      <c r="E322" s="44" t="s">
        <v>333</v>
      </c>
      <c r="F322" s="2"/>
      <c r="G322" s="3">
        <f>+G323</f>
        <v>0</v>
      </c>
      <c r="H322" s="3">
        <f t="shared" ref="H322:I322" si="169">+H323</f>
        <v>879.9</v>
      </c>
      <c r="I322" s="3">
        <f t="shared" si="169"/>
        <v>879.9</v>
      </c>
      <c r="J322" s="3"/>
    </row>
    <row r="323" spans="1:11" x14ac:dyDescent="0.2">
      <c r="A323" s="77" t="s">
        <v>68</v>
      </c>
      <c r="B323" s="2">
        <v>879</v>
      </c>
      <c r="C323" s="55" t="s">
        <v>95</v>
      </c>
      <c r="D323" s="55" t="s">
        <v>96</v>
      </c>
      <c r="E323" s="44" t="s">
        <v>333</v>
      </c>
      <c r="F323" s="2">
        <v>300</v>
      </c>
      <c r="G323" s="3"/>
      <c r="H323" s="3">
        <v>879.9</v>
      </c>
      <c r="I323" s="3">
        <f>+G323+H323</f>
        <v>879.9</v>
      </c>
      <c r="J323" s="3"/>
    </row>
    <row r="324" spans="1:11" ht="21" customHeight="1" x14ac:dyDescent="0.2">
      <c r="A324" s="77" t="s">
        <v>287</v>
      </c>
      <c r="B324" s="2">
        <v>879</v>
      </c>
      <c r="C324" s="55" t="s">
        <v>95</v>
      </c>
      <c r="D324" s="55" t="s">
        <v>19</v>
      </c>
      <c r="E324" s="44" t="s">
        <v>334</v>
      </c>
      <c r="F324" s="2"/>
      <c r="G324" s="3">
        <f>+G325</f>
        <v>4661.7</v>
      </c>
      <c r="H324" s="3">
        <f t="shared" ref="H324:I324" si="170">+H325</f>
        <v>359.08499999999998</v>
      </c>
      <c r="I324" s="3">
        <f t="shared" si="170"/>
        <v>5020.7849999999999</v>
      </c>
    </row>
    <row r="325" spans="1:11" x14ac:dyDescent="0.2">
      <c r="A325" s="77" t="s">
        <v>68</v>
      </c>
      <c r="B325" s="2">
        <v>879</v>
      </c>
      <c r="C325" s="55" t="s">
        <v>95</v>
      </c>
      <c r="D325" s="55" t="s">
        <v>19</v>
      </c>
      <c r="E325" s="44" t="s">
        <v>334</v>
      </c>
      <c r="F325" s="2">
        <v>300</v>
      </c>
      <c r="G325" s="3">
        <v>4661.7</v>
      </c>
      <c r="H325" s="3">
        <v>359.08499999999998</v>
      </c>
      <c r="I325" s="3">
        <f>+G325+H325</f>
        <v>5020.7849999999999</v>
      </c>
      <c r="J325" s="3"/>
    </row>
    <row r="326" spans="1:11" s="63" customFormat="1" x14ac:dyDescent="0.2">
      <c r="A326" s="102" t="s">
        <v>162</v>
      </c>
      <c r="B326" s="124">
        <v>879</v>
      </c>
      <c r="C326" s="87" t="s">
        <v>104</v>
      </c>
      <c r="D326" s="87"/>
      <c r="E326" s="124"/>
      <c r="F326" s="124"/>
      <c r="G326" s="23">
        <f>+G327+G329</f>
        <v>600</v>
      </c>
      <c r="H326" s="23">
        <f t="shared" ref="H326:I326" si="171">+H327+H329</f>
        <v>0</v>
      </c>
      <c r="I326" s="23">
        <f t="shared" si="171"/>
        <v>600</v>
      </c>
    </row>
    <row r="327" spans="1:11" s="68" customFormat="1" ht="38.25" x14ac:dyDescent="0.2">
      <c r="A327" s="37" t="s">
        <v>288</v>
      </c>
      <c r="B327" s="40">
        <v>879</v>
      </c>
      <c r="C327" s="67">
        <v>11</v>
      </c>
      <c r="D327" s="55" t="s">
        <v>23</v>
      </c>
      <c r="E327" s="2" t="s">
        <v>177</v>
      </c>
      <c r="G327" s="69">
        <f>+G328</f>
        <v>500</v>
      </c>
      <c r="H327" s="241">
        <f t="shared" ref="H327:I327" si="172">+H328</f>
        <v>0</v>
      </c>
      <c r="I327" s="241">
        <f t="shared" si="172"/>
        <v>500</v>
      </c>
      <c r="K327" s="9"/>
    </row>
    <row r="328" spans="1:11" ht="25.5" x14ac:dyDescent="0.2">
      <c r="A328" s="77" t="s">
        <v>66</v>
      </c>
      <c r="B328" s="2">
        <v>879</v>
      </c>
      <c r="C328" s="55" t="s">
        <v>104</v>
      </c>
      <c r="D328" s="55" t="s">
        <v>23</v>
      </c>
      <c r="E328" s="2" t="s">
        <v>177</v>
      </c>
      <c r="F328" s="2">
        <v>200</v>
      </c>
      <c r="G328" s="3">
        <v>500</v>
      </c>
      <c r="H328" s="3"/>
      <c r="I328" s="3">
        <f>+G328+H328</f>
        <v>500</v>
      </c>
      <c r="J328" s="3"/>
    </row>
    <row r="329" spans="1:11" ht="28.5" customHeight="1" x14ac:dyDescent="0.2">
      <c r="A329" s="77" t="s">
        <v>259</v>
      </c>
      <c r="B329" s="2">
        <v>879</v>
      </c>
      <c r="C329" s="55" t="s">
        <v>104</v>
      </c>
      <c r="D329" s="55" t="s">
        <v>23</v>
      </c>
      <c r="E329" s="2" t="s">
        <v>254</v>
      </c>
      <c r="F329" s="2"/>
      <c r="G329" s="3">
        <f>+G330</f>
        <v>100</v>
      </c>
      <c r="H329" s="3">
        <f t="shared" ref="H329:I329" si="173">+H330</f>
        <v>0</v>
      </c>
      <c r="I329" s="3">
        <f t="shared" si="173"/>
        <v>100</v>
      </c>
      <c r="J329" s="3"/>
    </row>
    <row r="330" spans="1:11" ht="25.5" x14ac:dyDescent="0.2">
      <c r="A330" s="77" t="s">
        <v>66</v>
      </c>
      <c r="B330" s="2">
        <v>879</v>
      </c>
      <c r="C330" s="55" t="s">
        <v>104</v>
      </c>
      <c r="D330" s="55" t="s">
        <v>23</v>
      </c>
      <c r="E330" s="2" t="s">
        <v>254</v>
      </c>
      <c r="F330" s="2">
        <v>200</v>
      </c>
      <c r="G330" s="3">
        <v>100</v>
      </c>
      <c r="H330" s="3"/>
      <c r="I330" s="3">
        <f>+G330+H330</f>
        <v>100</v>
      </c>
      <c r="J330" s="3"/>
    </row>
    <row r="331" spans="1:11" s="63" customFormat="1" ht="18" customHeight="1" x14ac:dyDescent="0.2">
      <c r="A331" s="102" t="s">
        <v>216</v>
      </c>
      <c r="B331" s="124">
        <v>879</v>
      </c>
      <c r="C331" s="87" t="s">
        <v>30</v>
      </c>
      <c r="D331" s="87"/>
      <c r="E331" s="124"/>
      <c r="F331" s="124"/>
      <c r="G331" s="23">
        <f>+G332</f>
        <v>200</v>
      </c>
      <c r="H331" s="23">
        <f t="shared" ref="H331:I332" si="174">+H332</f>
        <v>0</v>
      </c>
      <c r="I331" s="23">
        <f t="shared" si="174"/>
        <v>200</v>
      </c>
    </row>
    <row r="332" spans="1:11" ht="39.75" customHeight="1" x14ac:dyDescent="0.2">
      <c r="A332" s="114" t="s">
        <v>289</v>
      </c>
      <c r="B332" s="26">
        <v>879</v>
      </c>
      <c r="C332" s="99">
        <v>12</v>
      </c>
      <c r="D332" s="91" t="s">
        <v>19</v>
      </c>
      <c r="E332" s="26" t="s">
        <v>213</v>
      </c>
      <c r="F332" s="26"/>
      <c r="G332" s="27">
        <f>+G333</f>
        <v>200</v>
      </c>
      <c r="H332" s="3">
        <f t="shared" si="174"/>
        <v>0</v>
      </c>
      <c r="I332" s="3">
        <f t="shared" si="174"/>
        <v>200</v>
      </c>
    </row>
    <row r="333" spans="1:11" ht="25.5" x14ac:dyDescent="0.2">
      <c r="A333" s="94" t="s">
        <v>66</v>
      </c>
      <c r="B333" s="26">
        <v>879</v>
      </c>
      <c r="C333" s="91" t="s">
        <v>30</v>
      </c>
      <c r="D333" s="91" t="s">
        <v>19</v>
      </c>
      <c r="E333" s="26" t="s">
        <v>213</v>
      </c>
      <c r="F333" s="26">
        <v>200</v>
      </c>
      <c r="G333" s="76">
        <v>200</v>
      </c>
      <c r="H333" s="239"/>
      <c r="I333" s="3">
        <f>+G333+H333</f>
        <v>200</v>
      </c>
      <c r="J333" s="76"/>
    </row>
  </sheetData>
  <autoFilter ref="A8:I333"/>
  <mergeCells count="13">
    <mergeCell ref="H1:I1"/>
    <mergeCell ref="A5:I5"/>
    <mergeCell ref="H8:H9"/>
    <mergeCell ref="I8:I9"/>
    <mergeCell ref="A8:A9"/>
    <mergeCell ref="B8:B9"/>
    <mergeCell ref="C8:C9"/>
    <mergeCell ref="D8:D9"/>
    <mergeCell ref="E8:E9"/>
    <mergeCell ref="F8:F9"/>
    <mergeCell ref="G8:G9"/>
    <mergeCell ref="G3:I3"/>
    <mergeCell ref="F2:I2"/>
  </mergeCells>
  <printOptions horizontalCentered="1"/>
  <pageMargins left="0.98425196850393704" right="0.59055118110236227" top="0.59055118110236227" bottom="0.59055118110236227" header="0.31496062992125984" footer="0"/>
  <pageSetup paperSize="9" scale="65" orientation="portrait" r:id="rId1"/>
  <rowBreaks count="1" manualBreakCount="1">
    <brk id="33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6"/>
  <sheetViews>
    <sheetView tabSelected="1" view="pageBreakPreview" zoomScaleNormal="100" workbookViewId="0">
      <selection activeCell="C4" sqref="C4"/>
    </sheetView>
  </sheetViews>
  <sheetFormatPr defaultRowHeight="15.75" x14ac:dyDescent="0.25"/>
  <cols>
    <col min="1" max="1" width="6.85546875" style="141" customWidth="1"/>
    <col min="2" max="2" width="79" style="141" customWidth="1"/>
    <col min="3" max="3" width="49.5703125" style="141" customWidth="1"/>
    <col min="4" max="4" width="32.85546875" style="141" customWidth="1"/>
    <col min="5" max="16384" width="9.140625" style="141"/>
  </cols>
  <sheetData>
    <row r="1" spans="1:4" ht="18.75" x14ac:dyDescent="0.3">
      <c r="A1" s="151"/>
      <c r="B1" s="153"/>
      <c r="C1" s="225" t="s">
        <v>538</v>
      </c>
      <c r="D1" s="154"/>
    </row>
    <row r="2" spans="1:4" ht="111" x14ac:dyDescent="0.3">
      <c r="A2" s="151"/>
      <c r="C2" s="224" t="s">
        <v>539</v>
      </c>
      <c r="D2" s="154"/>
    </row>
    <row r="3" spans="1:4" ht="18.75" x14ac:dyDescent="0.3">
      <c r="A3" s="151"/>
      <c r="C3" s="225" t="s">
        <v>565</v>
      </c>
      <c r="D3" s="154"/>
    </row>
    <row r="4" spans="1:4" ht="18.75" customHeight="1" x14ac:dyDescent="0.3">
      <c r="A4" s="151"/>
      <c r="B4" s="151"/>
      <c r="C4" s="153"/>
    </row>
    <row r="5" spans="1:4" ht="25.5" customHeight="1" x14ac:dyDescent="0.3">
      <c r="A5" s="151"/>
      <c r="B5" s="282" t="s">
        <v>359</v>
      </c>
      <c r="C5" s="282"/>
    </row>
    <row r="6" spans="1:4" ht="51" customHeight="1" x14ac:dyDescent="0.25">
      <c r="A6" s="152"/>
      <c r="B6" s="283" t="s">
        <v>358</v>
      </c>
      <c r="C6" s="283"/>
    </row>
    <row r="7" spans="1:4" ht="14.25" customHeight="1" x14ac:dyDescent="0.3">
      <c r="A7" s="151"/>
      <c r="B7" s="151"/>
      <c r="C7" s="151"/>
    </row>
    <row r="8" spans="1:4" ht="18.75" customHeight="1" x14ac:dyDescent="0.3">
      <c r="A8" s="151"/>
      <c r="B8" s="151"/>
      <c r="C8" s="150" t="s">
        <v>357</v>
      </c>
    </row>
    <row r="9" spans="1:4" ht="51" customHeight="1" x14ac:dyDescent="0.25">
      <c r="A9" s="149" t="s">
        <v>356</v>
      </c>
      <c r="B9" s="149" t="s">
        <v>355</v>
      </c>
      <c r="C9" s="149" t="s">
        <v>354</v>
      </c>
    </row>
    <row r="10" spans="1:4" ht="59.25" customHeight="1" x14ac:dyDescent="0.25">
      <c r="A10" s="148" t="s">
        <v>353</v>
      </c>
      <c r="B10" s="145" t="s">
        <v>352</v>
      </c>
      <c r="C10" s="226">
        <v>45</v>
      </c>
    </row>
    <row r="11" spans="1:4" s="147" customFormat="1" ht="65.25" customHeight="1" x14ac:dyDescent="0.25">
      <c r="A11" s="146" t="s">
        <v>351</v>
      </c>
      <c r="B11" s="145" t="s">
        <v>350</v>
      </c>
      <c r="C11" s="226">
        <v>90</v>
      </c>
    </row>
    <row r="12" spans="1:4" ht="63.75" customHeight="1" x14ac:dyDescent="0.25">
      <c r="A12" s="146" t="s">
        <v>349</v>
      </c>
      <c r="B12" s="145" t="s">
        <v>348</v>
      </c>
      <c r="C12" s="226">
        <v>45</v>
      </c>
    </row>
    <row r="13" spans="1:4" ht="27.75" customHeight="1" x14ac:dyDescent="0.25">
      <c r="A13" s="144"/>
      <c r="B13" s="143" t="s">
        <v>347</v>
      </c>
      <c r="C13" s="227">
        <f>SUM(C10:C12)</f>
        <v>180</v>
      </c>
    </row>
    <row r="16" spans="1:4" x14ac:dyDescent="0.25">
      <c r="C16" s="142"/>
    </row>
  </sheetData>
  <mergeCells count="2">
    <mergeCell ref="B5:C5"/>
    <mergeCell ref="B6:C6"/>
  </mergeCells>
  <printOptions horizontalCentered="1"/>
  <pageMargins left="1.1811023622047245" right="0.7480314960629921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view="pageBreakPreview" topLeftCell="A17" zoomScaleNormal="100" zoomScaleSheetLayoutView="100" workbookViewId="0">
      <selection activeCell="B34" sqref="B21:B34"/>
    </sheetView>
  </sheetViews>
  <sheetFormatPr defaultRowHeight="15" x14ac:dyDescent="0.25"/>
  <cols>
    <col min="1" max="1" width="60.7109375" style="215" customWidth="1"/>
    <col min="2" max="5" width="10.7109375" style="215" customWidth="1"/>
    <col min="6" max="6" width="9.140625" style="215"/>
    <col min="7" max="7" width="9.140625" style="215" customWidth="1"/>
    <col min="8" max="16384" width="9.140625" style="215"/>
  </cols>
  <sheetData>
    <row r="2" spans="1:5" ht="30" x14ac:dyDescent="0.25">
      <c r="A2" s="228" t="s">
        <v>512</v>
      </c>
      <c r="B2" s="228" t="s">
        <v>519</v>
      </c>
      <c r="C2" s="228" t="s">
        <v>520</v>
      </c>
      <c r="D2" s="228" t="s">
        <v>521</v>
      </c>
      <c r="E2" s="217" t="s">
        <v>532</v>
      </c>
    </row>
    <row r="3" spans="1:5" x14ac:dyDescent="0.25">
      <c r="A3" s="216" t="s">
        <v>513</v>
      </c>
      <c r="B3" s="216">
        <v>1500</v>
      </c>
      <c r="C3" s="216">
        <v>21.6</v>
      </c>
      <c r="D3" s="216"/>
      <c r="E3" s="216">
        <f>+B3+C3+D3</f>
        <v>1521.6</v>
      </c>
    </row>
    <row r="4" spans="1:5" x14ac:dyDescent="0.25">
      <c r="A4" s="216" t="s">
        <v>514</v>
      </c>
      <c r="B4" s="216">
        <f>1223</f>
        <v>1223</v>
      </c>
      <c r="C4" s="216"/>
      <c r="D4" s="216"/>
      <c r="E4" s="216">
        <f t="shared" ref="E4:E17" si="0">+B4+C4+D4</f>
        <v>1223</v>
      </c>
    </row>
    <row r="5" spans="1:5" x14ac:dyDescent="0.25">
      <c r="A5" s="216" t="s">
        <v>515</v>
      </c>
      <c r="B5" s="216">
        <v>-1500</v>
      </c>
      <c r="C5" s="216"/>
      <c r="D5" s="216"/>
      <c r="E5" s="216">
        <f t="shared" si="0"/>
        <v>-1500</v>
      </c>
    </row>
    <row r="6" spans="1:5" x14ac:dyDescent="0.25">
      <c r="A6" s="216" t="s">
        <v>516</v>
      </c>
      <c r="B6" s="216">
        <v>500</v>
      </c>
      <c r="C6" s="216">
        <v>20.5</v>
      </c>
      <c r="D6" s="216"/>
      <c r="E6" s="216">
        <f t="shared" si="0"/>
        <v>520.5</v>
      </c>
    </row>
    <row r="7" spans="1:5" x14ac:dyDescent="0.25">
      <c r="A7" s="216" t="s">
        <v>517</v>
      </c>
      <c r="B7" s="216">
        <v>500</v>
      </c>
      <c r="C7" s="216">
        <v>19.399999999999999</v>
      </c>
      <c r="D7" s="216"/>
      <c r="E7" s="216">
        <f t="shared" si="0"/>
        <v>519.4</v>
      </c>
    </row>
    <row r="8" spans="1:5" x14ac:dyDescent="0.25">
      <c r="A8" s="216" t="s">
        <v>518</v>
      </c>
      <c r="B8" s="216"/>
      <c r="C8" s="216">
        <v>26.6</v>
      </c>
      <c r="D8" s="216"/>
      <c r="E8" s="216">
        <f t="shared" si="0"/>
        <v>26.6</v>
      </c>
    </row>
    <row r="9" spans="1:5" x14ac:dyDescent="0.25">
      <c r="A9" s="216" t="s">
        <v>522</v>
      </c>
      <c r="B9" s="216"/>
      <c r="C9" s="216">
        <v>21.5</v>
      </c>
      <c r="D9" s="216"/>
      <c r="E9" s="216">
        <f t="shared" si="0"/>
        <v>21.5</v>
      </c>
    </row>
    <row r="10" spans="1:5" x14ac:dyDescent="0.25">
      <c r="A10" s="216" t="s">
        <v>523</v>
      </c>
      <c r="B10" s="216"/>
      <c r="C10" s="216">
        <v>145.80000000000001</v>
      </c>
      <c r="D10" s="216">
        <v>54.4</v>
      </c>
      <c r="E10" s="216">
        <f t="shared" si="0"/>
        <v>200.20000000000002</v>
      </c>
    </row>
    <row r="11" spans="1:5" x14ac:dyDescent="0.25">
      <c r="A11" s="216" t="s">
        <v>524</v>
      </c>
      <c r="B11" s="216"/>
      <c r="C11" s="216">
        <v>10.6</v>
      </c>
      <c r="D11" s="216"/>
      <c r="E11" s="216">
        <f t="shared" si="0"/>
        <v>10.6</v>
      </c>
    </row>
    <row r="12" spans="1:5" x14ac:dyDescent="0.25">
      <c r="A12" s="216" t="s">
        <v>525</v>
      </c>
      <c r="B12" s="216"/>
      <c r="C12" s="216">
        <v>152.19999999999999</v>
      </c>
      <c r="D12" s="216">
        <v>29.2</v>
      </c>
      <c r="E12" s="216">
        <f t="shared" si="0"/>
        <v>181.39999999999998</v>
      </c>
    </row>
    <row r="13" spans="1:5" x14ac:dyDescent="0.25">
      <c r="A13" s="216" t="s">
        <v>526</v>
      </c>
      <c r="B13" s="216"/>
      <c r="C13" s="216">
        <v>370.5</v>
      </c>
      <c r="D13" s="216">
        <v>65.31</v>
      </c>
      <c r="E13" s="216">
        <f t="shared" si="0"/>
        <v>435.81</v>
      </c>
    </row>
    <row r="14" spans="1:5" x14ac:dyDescent="0.25">
      <c r="A14" s="216" t="s">
        <v>527</v>
      </c>
      <c r="B14" s="216"/>
      <c r="C14" s="216">
        <v>8.1999999999999993</v>
      </c>
      <c r="D14" s="216"/>
      <c r="E14" s="216">
        <f t="shared" si="0"/>
        <v>8.1999999999999993</v>
      </c>
    </row>
    <row r="15" spans="1:5" x14ac:dyDescent="0.25">
      <c r="A15" s="216" t="s">
        <v>528</v>
      </c>
      <c r="B15" s="216"/>
      <c r="C15" s="216">
        <v>14.6</v>
      </c>
      <c r="D15" s="216"/>
      <c r="E15" s="216">
        <f t="shared" si="0"/>
        <v>14.6</v>
      </c>
    </row>
    <row r="16" spans="1:5" x14ac:dyDescent="0.25">
      <c r="A16" s="216" t="s">
        <v>529</v>
      </c>
      <c r="B16" s="216"/>
      <c r="C16" s="216">
        <v>11.9</v>
      </c>
      <c r="D16" s="216"/>
      <c r="E16" s="216">
        <f t="shared" si="0"/>
        <v>11.9</v>
      </c>
    </row>
    <row r="17" spans="1:5" x14ac:dyDescent="0.25">
      <c r="A17" s="216" t="s">
        <v>530</v>
      </c>
      <c r="B17" s="216"/>
      <c r="C17" s="216">
        <v>98.6</v>
      </c>
      <c r="D17" s="216"/>
      <c r="E17" s="216">
        <f t="shared" si="0"/>
        <v>98.6</v>
      </c>
    </row>
    <row r="18" spans="1:5" x14ac:dyDescent="0.25">
      <c r="A18" s="216" t="s">
        <v>531</v>
      </c>
      <c r="B18" s="216">
        <f>SUM(B3:B17)</f>
        <v>2223</v>
      </c>
      <c r="C18" s="216">
        <f t="shared" ref="C18:E18" si="1">SUM(C3:C17)</f>
        <v>922.00000000000011</v>
      </c>
      <c r="D18" s="216">
        <f t="shared" si="1"/>
        <v>148.91</v>
      </c>
      <c r="E18" s="216">
        <f t="shared" si="1"/>
        <v>3293.9099999999994</v>
      </c>
    </row>
    <row r="20" spans="1:5" x14ac:dyDescent="0.25">
      <c r="A20" s="231" t="s">
        <v>540</v>
      </c>
      <c r="B20" s="230" t="s">
        <v>541</v>
      </c>
      <c r="C20" s="230" t="s">
        <v>542</v>
      </c>
      <c r="D20" s="231" t="s">
        <v>531</v>
      </c>
      <c r="E20" s="230"/>
    </row>
    <row r="21" spans="1:5" x14ac:dyDescent="0.25">
      <c r="A21" s="216" t="s">
        <v>210</v>
      </c>
      <c r="B21" s="229"/>
      <c r="C21" s="229">
        <v>-15.584</v>
      </c>
      <c r="D21" s="229">
        <f>+B21+C21</f>
        <v>-15.584</v>
      </c>
      <c r="E21" s="229"/>
    </row>
    <row r="22" spans="1:5" ht="45" x14ac:dyDescent="0.25">
      <c r="A22" s="216" t="s">
        <v>545</v>
      </c>
      <c r="B22" s="229">
        <v>200</v>
      </c>
      <c r="C22" s="229"/>
      <c r="D22" s="229">
        <f t="shared" ref="D22:D34" si="2">+B22+C22</f>
        <v>200</v>
      </c>
      <c r="E22" s="229"/>
    </row>
    <row r="23" spans="1:5" ht="75" x14ac:dyDescent="0.25">
      <c r="A23" s="232" t="s">
        <v>419</v>
      </c>
      <c r="B23" s="229">
        <v>922</v>
      </c>
      <c r="C23" s="229"/>
      <c r="D23" s="229">
        <f t="shared" si="2"/>
        <v>922</v>
      </c>
      <c r="E23" s="229"/>
    </row>
    <row r="24" spans="1:5" ht="45" x14ac:dyDescent="0.25">
      <c r="A24" s="232" t="s">
        <v>546</v>
      </c>
      <c r="B24" s="229">
        <v>148.91</v>
      </c>
      <c r="C24" s="229"/>
      <c r="D24" s="229">
        <f t="shared" si="2"/>
        <v>148.91</v>
      </c>
      <c r="E24" s="229"/>
    </row>
    <row r="25" spans="1:5" ht="30" x14ac:dyDescent="0.25">
      <c r="A25" s="216" t="s">
        <v>335</v>
      </c>
      <c r="B25" s="229">
        <v>879.9</v>
      </c>
      <c r="C25" s="229"/>
      <c r="D25" s="229">
        <f t="shared" si="2"/>
        <v>879.9</v>
      </c>
      <c r="E25" s="229"/>
    </row>
    <row r="26" spans="1:5" ht="30" x14ac:dyDescent="0.25">
      <c r="A26" s="216" t="s">
        <v>543</v>
      </c>
      <c r="B26" s="229"/>
      <c r="C26" s="229">
        <v>-505.84899999999999</v>
      </c>
      <c r="D26" s="229">
        <f t="shared" si="2"/>
        <v>-505.84899999999999</v>
      </c>
      <c r="E26" s="229"/>
    </row>
    <row r="27" spans="1:5" ht="15.75" customHeight="1" x14ac:dyDescent="0.25">
      <c r="A27" s="216" t="s">
        <v>544</v>
      </c>
      <c r="B27" s="229">
        <v>359.08499999999998</v>
      </c>
      <c r="C27" s="229"/>
      <c r="D27" s="229">
        <f t="shared" si="2"/>
        <v>359.08499999999998</v>
      </c>
      <c r="E27" s="229"/>
    </row>
    <row r="28" spans="1:5" ht="105" x14ac:dyDescent="0.25">
      <c r="A28" s="216" t="s">
        <v>547</v>
      </c>
      <c r="B28" s="229">
        <v>703.8</v>
      </c>
      <c r="C28" s="229"/>
      <c r="D28" s="229">
        <f t="shared" si="2"/>
        <v>703.8</v>
      </c>
      <c r="E28" s="229"/>
    </row>
    <row r="29" spans="1:5" ht="43.5" customHeight="1" x14ac:dyDescent="0.25">
      <c r="A29" s="216" t="s">
        <v>548</v>
      </c>
      <c r="B29" s="229">
        <v>57.634999999999998</v>
      </c>
      <c r="C29" s="229"/>
      <c r="D29" s="229">
        <f t="shared" si="2"/>
        <v>57.634999999999998</v>
      </c>
      <c r="E29" s="229"/>
    </row>
    <row r="30" spans="1:5" ht="30" x14ac:dyDescent="0.25">
      <c r="A30" s="216" t="s">
        <v>83</v>
      </c>
      <c r="B30" s="229">
        <f>252+59.305</f>
        <v>311.30500000000001</v>
      </c>
      <c r="C30" s="229">
        <v>-1941.1</v>
      </c>
      <c r="D30" s="229">
        <f t="shared" si="2"/>
        <v>-1629.7949999999998</v>
      </c>
      <c r="E30" s="229"/>
    </row>
    <row r="31" spans="1:5" ht="30" x14ac:dyDescent="0.25">
      <c r="A31" s="216" t="s">
        <v>549</v>
      </c>
      <c r="B31" s="229"/>
      <c r="C31" s="229">
        <v>-5000</v>
      </c>
      <c r="D31" s="229">
        <f t="shared" si="2"/>
        <v>-5000</v>
      </c>
      <c r="E31" s="229"/>
    </row>
    <row r="32" spans="1:5" ht="30" x14ac:dyDescent="0.25">
      <c r="A32" s="216" t="s">
        <v>346</v>
      </c>
      <c r="B32" s="229">
        <v>779.68</v>
      </c>
      <c r="C32" s="229"/>
      <c r="D32" s="229">
        <f t="shared" si="2"/>
        <v>779.68</v>
      </c>
      <c r="E32" s="229"/>
    </row>
    <row r="33" spans="1:5" ht="30" x14ac:dyDescent="0.25">
      <c r="A33" s="216" t="s">
        <v>134</v>
      </c>
      <c r="B33" s="229"/>
      <c r="C33" s="229">
        <v>-300</v>
      </c>
      <c r="D33" s="229">
        <f t="shared" si="2"/>
        <v>-300</v>
      </c>
      <c r="E33" s="229"/>
    </row>
    <row r="34" spans="1:5" ht="45" x14ac:dyDescent="0.25">
      <c r="A34" s="216" t="s">
        <v>363</v>
      </c>
      <c r="B34" s="229">
        <v>601</v>
      </c>
      <c r="C34" s="229"/>
      <c r="D34" s="229">
        <f t="shared" si="2"/>
        <v>601</v>
      </c>
      <c r="E34" s="229"/>
    </row>
    <row r="35" spans="1:5" x14ac:dyDescent="0.25">
      <c r="A35" s="216" t="s">
        <v>559</v>
      </c>
      <c r="B35" s="229">
        <v>4529.5649999999996</v>
      </c>
      <c r="C35" s="229"/>
      <c r="D35" s="229"/>
      <c r="E35" s="229"/>
    </row>
    <row r="36" spans="1:5" x14ac:dyDescent="0.25">
      <c r="A36" s="216" t="s">
        <v>560</v>
      </c>
      <c r="B36" s="229"/>
      <c r="C36" s="229">
        <v>-112.15600000000001</v>
      </c>
      <c r="D36" s="229"/>
      <c r="E36" s="229"/>
    </row>
    <row r="37" spans="1:5" x14ac:dyDescent="0.25">
      <c r="A37" s="216" t="s">
        <v>561</v>
      </c>
      <c r="B37" s="229">
        <v>2169.9699999999998</v>
      </c>
      <c r="C37" s="229"/>
      <c r="D37" s="229"/>
      <c r="E37" s="229"/>
    </row>
    <row r="38" spans="1:5" x14ac:dyDescent="0.25">
      <c r="A38" s="216" t="s">
        <v>562</v>
      </c>
      <c r="B38" s="229">
        <v>7596.55</v>
      </c>
      <c r="C38" s="229"/>
      <c r="D38" s="229"/>
      <c r="E38" s="229"/>
    </row>
    <row r="39" spans="1:5" x14ac:dyDescent="0.25">
      <c r="A39" s="216" t="s">
        <v>563</v>
      </c>
      <c r="B39" s="229">
        <v>2200</v>
      </c>
      <c r="C39" s="229"/>
      <c r="D39" s="229"/>
      <c r="E39" s="229"/>
    </row>
    <row r="40" spans="1:5" x14ac:dyDescent="0.25">
      <c r="A40" s="229"/>
      <c r="B40" s="229">
        <f>SUM(B26:B39)</f>
        <v>19308.59</v>
      </c>
      <c r="C40" s="229">
        <f t="shared" ref="C40:D40" si="3">SUM(C26:C39)</f>
        <v>-7859.1050000000005</v>
      </c>
      <c r="D40" s="229">
        <f t="shared" si="3"/>
        <v>-4934.4439999999995</v>
      </c>
      <c r="E40" s="229"/>
    </row>
  </sheetData>
  <printOptions horizontalCentered="1"/>
  <pageMargins left="0.31496062992125984" right="0" top="0" bottom="0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дох</vt:lpstr>
      <vt:lpstr>Функ 6</vt:lpstr>
      <vt:lpstr>ведом 8</vt:lpstr>
      <vt:lpstr>вне изм прил 20</vt:lpstr>
      <vt:lpstr>Лист3</vt:lpstr>
      <vt:lpstr>'ведом 8'!Область_печати</vt:lpstr>
      <vt:lpstr>'вне изм прил 20'!Область_печати</vt:lpstr>
      <vt:lpstr>'Функ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2025-09-10T09:25:39Z</dcterms:modified>
</cp:coreProperties>
</file>